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PRIV/24.PRIV-4-COBRO-Formularios/"/>
    </mc:Choice>
  </mc:AlternateContent>
  <xr:revisionPtr revIDLastSave="586" documentId="8_{03216344-A110-4E33-B080-EBAA3AAA1A9D}" xr6:coauthVersionLast="47" xr6:coauthVersionMax="47" xr10:uidLastSave="{D7BD02EA-D3C5-4F8B-A89F-53F005637B24}"/>
  <bookViews>
    <workbookView xWindow="28680" yWindow="-120" windowWidth="29040" windowHeight="15720" firstSheet="1" activeTab="1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INSTRUCCIONES!$B$1:$B$43</definedName>
    <definedName name="_xlnm.Print_Area" localSheetId="2">'SEGUROS SOCIALES'!$A$1:$AZ$28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" i="3" l="1"/>
  <c r="I25" i="3" s="1"/>
  <c r="I27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I10" i="8"/>
  <c r="D20" i="8" s="1"/>
  <c r="S13" i="9" l="1"/>
  <c r="S14" i="9"/>
  <c r="S15" i="9"/>
  <c r="S17" i="9"/>
  <c r="S18" i="9" s="1"/>
  <c r="F29" i="3" s="1"/>
  <c r="I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6" i="8"/>
  <c r="D17" i="8"/>
  <c r="D21" i="8"/>
  <c r="B25" i="8"/>
  <c r="C25" i="8" s="1"/>
  <c r="D19" i="8"/>
  <c r="B19" i="8"/>
  <c r="C19" i="8" s="1"/>
  <c r="B22" i="8"/>
  <c r="C22" i="8" s="1"/>
  <c r="D25" i="8"/>
  <c r="B17" i="8"/>
  <c r="C17" i="8" s="1"/>
  <c r="B21" i="8"/>
  <c r="C21" i="8" s="1"/>
  <c r="D24" i="8"/>
  <c r="B20" i="8"/>
  <c r="C20" i="8" s="1"/>
  <c r="D16" i="8"/>
  <c r="B24" i="8"/>
  <c r="C24" i="8" s="1"/>
  <c r="D27" i="8"/>
  <c r="D23" i="8"/>
  <c r="D18" i="8"/>
  <c r="B27" i="8"/>
  <c r="C27" i="8" s="1"/>
  <c r="D22" i="8"/>
  <c r="B18" i="8"/>
  <c r="C18" i="8" s="1"/>
  <c r="B16" i="8"/>
  <c r="B26" i="8"/>
  <c r="C26" i="8" s="1"/>
  <c r="B23" i="8"/>
  <c r="C23" i="8" s="1"/>
  <c r="P7" i="9" l="1"/>
  <c r="P6" i="9"/>
  <c r="P5" i="9"/>
  <c r="C18" i="3"/>
  <c r="C12" i="3"/>
  <c r="C16" i="8"/>
  <c r="I16" i="3" l="1"/>
  <c r="E21" i="8"/>
  <c r="F21" i="8" s="1"/>
  <c r="E24" i="8"/>
  <c r="F24" i="8" s="1"/>
  <c r="E19" i="8"/>
  <c r="F19" i="8" s="1"/>
  <c r="E27" i="8"/>
  <c r="F27" i="8" s="1"/>
  <c r="E26" i="8"/>
  <c r="F26" i="8" s="1"/>
  <c r="E20" i="8"/>
  <c r="F20" i="8" s="1"/>
  <c r="E16" i="8"/>
  <c r="F16" i="8" s="1"/>
  <c r="E22" i="8"/>
  <c r="F22" i="8" s="1"/>
  <c r="E23" i="8"/>
  <c r="F23" i="8" s="1"/>
  <c r="E25" i="8"/>
  <c r="F25" i="8" s="1"/>
  <c r="E18" i="8"/>
  <c r="F18" i="8" s="1"/>
  <c r="E17" i="8"/>
  <c r="F17" i="8" s="1"/>
  <c r="AV10" i="8"/>
  <c r="AI10" i="8"/>
  <c r="V10" i="8"/>
  <c r="K5" i="8"/>
  <c r="O24" i="8" l="1"/>
  <c r="P24" i="8" s="1"/>
  <c r="Q25" i="8"/>
  <c r="Q22" i="8"/>
  <c r="Q18" i="8"/>
  <c r="O22" i="8"/>
  <c r="O19" i="8"/>
  <c r="P19" i="8" s="1"/>
  <c r="O25" i="8"/>
  <c r="P25" i="8" s="1"/>
  <c r="Q19" i="8"/>
  <c r="Q16" i="8"/>
  <c r="O20" i="8"/>
  <c r="P20" i="8" s="1"/>
  <c r="O23" i="8"/>
  <c r="P23" i="8" s="1"/>
  <c r="O26" i="8"/>
  <c r="P26" i="8" s="1"/>
  <c r="O16" i="8"/>
  <c r="P16" i="8" s="1"/>
  <c r="Q24" i="8"/>
  <c r="Q20" i="8"/>
  <c r="Q26" i="8"/>
  <c r="O17" i="8"/>
  <c r="P17" i="8" s="1"/>
  <c r="O21" i="8"/>
  <c r="P21" i="8" s="1"/>
  <c r="Q23" i="8"/>
  <c r="O27" i="8"/>
  <c r="P27" i="8" s="1"/>
  <c r="Q17" i="8"/>
  <c r="Q21" i="8"/>
  <c r="Q27" i="8"/>
  <c r="O18" i="8"/>
  <c r="P18" i="8" s="1"/>
  <c r="AD18" i="8"/>
  <c r="AB22" i="8"/>
  <c r="AB19" i="8"/>
  <c r="AC19" i="8" s="1"/>
  <c r="AD24" i="8"/>
  <c r="AD19" i="8"/>
  <c r="AD22" i="8"/>
  <c r="AB25" i="8"/>
  <c r="AC25" i="8" s="1"/>
  <c r="AD16" i="8"/>
  <c r="AB20" i="8"/>
  <c r="AC20" i="8" s="1"/>
  <c r="AD25" i="8"/>
  <c r="AD27" i="8"/>
  <c r="AD20" i="8"/>
  <c r="AB23" i="8"/>
  <c r="AC23" i="8" s="1"/>
  <c r="AB26" i="8"/>
  <c r="AC26" i="8" s="1"/>
  <c r="AB16" i="8"/>
  <c r="AB17" i="8"/>
  <c r="AC17" i="8" s="1"/>
  <c r="AB21" i="8"/>
  <c r="AC21" i="8" s="1"/>
  <c r="AD26" i="8"/>
  <c r="AD17" i="8"/>
  <c r="AD21" i="8"/>
  <c r="AD23" i="8"/>
  <c r="AB27" i="8"/>
  <c r="AC27" i="8" s="1"/>
  <c r="AB18" i="8"/>
  <c r="AC18" i="8" s="1"/>
  <c r="AB24" i="8"/>
  <c r="AC24" i="8" s="1"/>
  <c r="AQ18" i="8"/>
  <c r="AO24" i="8"/>
  <c r="AO27" i="8"/>
  <c r="AP27" i="8" s="1"/>
  <c r="AO22" i="8"/>
  <c r="AQ27" i="8"/>
  <c r="AO19" i="8"/>
  <c r="AP19" i="8" s="1"/>
  <c r="AQ24" i="8"/>
  <c r="AQ19" i="8"/>
  <c r="AQ22" i="8"/>
  <c r="AO25" i="8"/>
  <c r="AP25" i="8" s="1"/>
  <c r="AQ17" i="8"/>
  <c r="AO16" i="8"/>
  <c r="AP16" i="8" s="1"/>
  <c r="AQ23" i="8"/>
  <c r="AO20" i="8"/>
  <c r="AP20" i="8" s="1"/>
  <c r="AQ25" i="8"/>
  <c r="AQ16" i="8"/>
  <c r="AO17" i="8"/>
  <c r="AP17" i="8" s="1"/>
  <c r="AQ20" i="8"/>
  <c r="AO23" i="8"/>
  <c r="AO26" i="8"/>
  <c r="AP26" i="8" s="1"/>
  <c r="AO21" i="8"/>
  <c r="AP21" i="8" s="1"/>
  <c r="AQ26" i="8"/>
  <c r="AO18" i="8"/>
  <c r="AP18" i="8" s="1"/>
  <c r="AQ21" i="8"/>
  <c r="X5" i="8"/>
  <c r="AK5" i="8" s="1"/>
  <c r="AX5" i="8" s="1"/>
  <c r="AR24" i="8" l="1"/>
  <c r="AE23" i="8"/>
  <c r="AF23" i="8" s="1"/>
  <c r="R23" i="8"/>
  <c r="S23" i="8" s="1"/>
  <c r="AR27" i="8"/>
  <c r="AS27" i="8" s="1"/>
  <c r="AR22" i="8"/>
  <c r="AR23" i="8"/>
  <c r="R24" i="8"/>
  <c r="S24" i="8" s="1"/>
  <c r="AP22" i="8"/>
  <c r="R22" i="8"/>
  <c r="AP24" i="8"/>
  <c r="AS24" i="8" s="1"/>
  <c r="AR20" i="8"/>
  <c r="AS20" i="8" s="1"/>
  <c r="AP23" i="8"/>
  <c r="AR16" i="8"/>
  <c r="AS16" i="8" s="1"/>
  <c r="R17" i="8"/>
  <c r="S17" i="8" s="1"/>
  <c r="AR26" i="8"/>
  <c r="AS26" i="8" s="1"/>
  <c r="AR21" i="8"/>
  <c r="AS21" i="8" s="1"/>
  <c r="AE22" i="8"/>
  <c r="R16" i="8"/>
  <c r="S16" i="8" s="1"/>
  <c r="R27" i="8"/>
  <c r="S27" i="8" s="1"/>
  <c r="AE16" i="8"/>
  <c r="R19" i="8"/>
  <c r="S19" i="8" s="1"/>
  <c r="R21" i="8"/>
  <c r="S21" i="8" s="1"/>
  <c r="AE19" i="8"/>
  <c r="AF19" i="8" s="1"/>
  <c r="P22" i="8"/>
  <c r="AE17" i="8"/>
  <c r="AF17" i="8" s="1"/>
  <c r="R18" i="8"/>
  <c r="S18" i="8" s="1"/>
  <c r="AE25" i="8"/>
  <c r="AF25" i="8" s="1"/>
  <c r="R26" i="8"/>
  <c r="S26" i="8" s="1"/>
  <c r="AC22" i="8"/>
  <c r="R25" i="8"/>
  <c r="S25" i="8" s="1"/>
  <c r="AE18" i="8"/>
  <c r="AF18" i="8" s="1"/>
  <c r="R20" i="8"/>
  <c r="S20" i="8" s="1"/>
  <c r="AC16" i="8"/>
  <c r="AE20" i="8"/>
  <c r="AF20" i="8" s="1"/>
  <c r="AE24" i="8"/>
  <c r="AF24" i="8" s="1"/>
  <c r="AE27" i="8"/>
  <c r="AF27" i="8" s="1"/>
  <c r="AE26" i="8"/>
  <c r="AF26" i="8" s="1"/>
  <c r="AE21" i="8"/>
  <c r="AF21" i="8" s="1"/>
  <c r="AR19" i="8"/>
  <c r="AS19" i="8" s="1"/>
  <c r="AR25" i="8"/>
  <c r="AS25" i="8" s="1"/>
  <c r="AR18" i="8"/>
  <c r="AS18" i="8" s="1"/>
  <c r="AR17" i="8"/>
  <c r="AS17" i="8" s="1"/>
  <c r="C22" i="3"/>
  <c r="S22" i="8" l="1"/>
  <c r="AF22" i="8"/>
  <c r="AS23" i="8"/>
  <c r="AS22" i="8"/>
  <c r="AF16" i="8"/>
</calcChain>
</file>

<file path=xl/sharedStrings.xml><?xml version="1.0" encoding="utf-8"?>
<sst xmlns="http://schemas.openxmlformats.org/spreadsheetml/2006/main" count="380" uniqueCount="136">
  <si>
    <t>INSTRUCCIONES PARA LA CORRECTA CUMPLIMENTACIÓN DEL MOD70.
SEGUROS SOCIALES</t>
  </si>
  <si>
    <t>-. Debe cumplimentar esta Hoja Excel y anexarla a la cuenta justificativa (Solicitud de cobro) del expediente.</t>
  </si>
  <si>
    <t>HOJA/PESTAÑA "EXPEDIENTE Y CONVENIO"</t>
  </si>
  <si>
    <t>-. Se debera cumplimentar:</t>
  </si>
  <si>
    <t>a) Identificación del beneficiario.</t>
  </si>
  <si>
    <t>b) Celda D21: número del expediente.</t>
  </si>
  <si>
    <t>c) Celda F26: fecha final del plazo de ejecución.</t>
  </si>
  <si>
    <t>d) Hay que insertar el archivo digitalizado del convenio colectivo de aplicación, en formato pdf, de la siguiente manera:</t>
  </si>
  <si>
    <t>1-. Digitalizar, en formato pdf, los documentos a incorporar.</t>
  </si>
  <si>
    <t>2-. Guardar y cerrar el archivo generado.</t>
  </si>
  <si>
    <t>3-. Situar el cursor en la celda, de color naranja, donde se vaya a insertar el archivo digitalizado.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</si>
  <si>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</si>
  <si>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</si>
  <si>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</si>
  <si>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7-. De forma automática se incluye una imagen con el logotipo de Archivo PDF, que corresponde al archivo recién insertado.</t>
  </si>
  <si>
    <t>HOJA/PESTAÑA "SEGUROS SOCIALES"</t>
  </si>
  <si>
    <t>-. La Hoja/Pestaña "SEGUROS SOCIALES" está dividida en dos BLOQUES, totalmente análogos, posibilitanto la incorporación de los archivos digitalizados solicitados para dos ejercicios.</t>
  </si>
  <si>
    <t>-. En primer lugar, hay que cumplimentar la Celda D10 (y, en su caso, Celda K10) indicando el ejercicio correspondiente.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</si>
  <si>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</si>
  <si>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</si>
  <si>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</si>
  <si>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</si>
  <si>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</si>
  <si>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</si>
  <si>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</si>
  <si>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</si>
  <si>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</si>
  <si>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</si>
  <si>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BENEFICIARIO:</t>
  </si>
  <si>
    <t>PROGRAMA:</t>
  </si>
  <si>
    <t>AÑO:</t>
  </si>
  <si>
    <t>BORM BASES REGULADORAS
(Y MODIFICACIONES):</t>
  </si>
  <si>
    <t>DIVISIÓN:</t>
  </si>
  <si>
    <t>LÍNEA:</t>
  </si>
  <si>
    <t>PRIV</t>
  </si>
  <si>
    <t>Nº EXPEDIENTE:</t>
  </si>
  <si>
    <t>(dd/mm/aa)</t>
  </si>
  <si>
    <t>INFO</t>
  </si>
  <si>
    <t>FECHAS DEFINITIVAS</t>
  </si>
  <si>
    <t>FECHA INICIO PLAZO DE EJECUCIÓN:</t>
  </si>
  <si>
    <t>FECHA FINAL PLAZO EJECUCIÓN DEL PROYECTO (*):</t>
  </si>
  <si>
    <t>FECHA FINAL PLAZO JUSTIFICACIÓN:</t>
  </si>
  <si>
    <t>CONVENIO:</t>
  </si>
  <si>
    <t>INSERTAR
CONVENIO
(pdf)</t>
  </si>
  <si>
    <t>MOD-70: SEGUROS SOCIALES</t>
  </si>
  <si>
    <t>EXPEDIENTE:</t>
  </si>
  <si>
    <t>RETENCIONES
E INGRESOS
A CUENTA ANUAL
(MOD-190)</t>
  </si>
  <si>
    <t>INSERTAR
MOD-190</t>
  </si>
  <si>
    <t>EJERCICIO:</t>
  </si>
  <si>
    <t>MES</t>
  </si>
  <si>
    <t>RECIBO
LIQUIDACIÓN
COTIZACIONES
(RLC)</t>
  </si>
  <si>
    <t>RELACIÓN
NOMINAL
TRABAJADORES
(RNT)</t>
  </si>
  <si>
    <t>JUSTIFICANTE
DE PAGO</t>
  </si>
  <si>
    <t>RETENCIONES
E INGRESOS
A CUENTA
(MOD-111)</t>
  </si>
  <si>
    <t>ENERO</t>
  </si>
  <si>
    <t>INSERTAR
RLC</t>
  </si>
  <si>
    <t>INSERTAR
RNT</t>
  </si>
  <si>
    <t>INSERTAR
JUSTIFICANTE
PAGO</t>
  </si>
  <si>
    <t>INSERTAR
MOD-111
1 T</t>
  </si>
  <si>
    <t>INSERTAR
JUSTIFiCANTE
PAGO
MOD-111
1 T</t>
  </si>
  <si>
    <t>FEBRERO</t>
  </si>
  <si>
    <t>MARZO</t>
  </si>
  <si>
    <t>ABRIL</t>
  </si>
  <si>
    <t>INSERTAR
MOD-111
2 T</t>
  </si>
  <si>
    <t>INSERTAR
JUSTIFICANTE
PAGO
MOD-111
2 T</t>
  </si>
  <si>
    <t>MAYO</t>
  </si>
  <si>
    <t>JUNIO</t>
  </si>
  <si>
    <t>JULIO</t>
  </si>
  <si>
    <t>INSERTAR
MOD-111
3 T</t>
  </si>
  <si>
    <t>INSERTAR
JUSTIFICANTE
PAGO
MOD-111
3 T</t>
  </si>
  <si>
    <t>AGOSTO</t>
  </si>
  <si>
    <t>SEPTIEMBRE</t>
  </si>
  <si>
    <t>OCTUBRE</t>
  </si>
  <si>
    <t>INSERTAR
MOD-111
4 T</t>
  </si>
  <si>
    <t>INSERTAR
JUSTIFICANTE
PAGO
MOD-111
4 T</t>
  </si>
  <si>
    <t>NOVIEMBRE</t>
  </si>
  <si>
    <t>DICIEMBRE</t>
  </si>
  <si>
    <t>PROGRAMA</t>
  </si>
  <si>
    <t>CONVOCATORIA</t>
  </si>
  <si>
    <t>PLAZO DE EJECUCIÓN</t>
  </si>
  <si>
    <t>USUARIOS</t>
  </si>
  <si>
    <t>ACRÓNIMO</t>
  </si>
  <si>
    <t>DEPT</t>
  </si>
  <si>
    <t>NOMBRE PROGRAMA</t>
  </si>
  <si>
    <t>BORM BBRR</t>
  </si>
  <si>
    <t>LÍNEA ÚNICA:</t>
  </si>
  <si>
    <t>BORM BASES REGULADORAS
(Y MODIFCACIONES)</t>
  </si>
  <si>
    <t>INICIO COMÚN:</t>
  </si>
  <si>
    <t>SÍ</t>
  </si>
  <si>
    <t>HOJA</t>
  </si>
  <si>
    <t>MAESTRO</t>
  </si>
  <si>
    <t>INICIAL</t>
  </si>
  <si>
    <t>MODIFICACIÓN 1</t>
  </si>
  <si>
    <t>MODIFICACIÓN 2</t>
  </si>
  <si>
    <t>VISUALIZACIÓN</t>
  </si>
  <si>
    <t>CT01</t>
  </si>
  <si>
    <t>PROGRAMA DE AYUDAS DIRIGIDAS A LOS CCTT DE LA REGIÓN DE MURCIA DESTINADAS A LA REALIZACIÓN DE ACTIVIDADES DE I+D DE CARÁCTER NO ECONÓMICO.</t>
  </si>
  <si>
    <t>nº 82, de 11 de abril de 2023</t>
  </si>
  <si>
    <t>RANGO</t>
  </si>
  <si>
    <t>CT02</t>
  </si>
  <si>
    <t>FECHA INICIO (dd/mm/aa)</t>
  </si>
  <si>
    <t>USUARIOS INTERNOS</t>
  </si>
  <si>
    <t>IPRO</t>
  </si>
  <si>
    <t>PROGRAMA DE APOYO A INVERSIONES PRODUCTIVAS Y TECNOLÓGICAS, COFINANCIADAS POR EL FEDER</t>
  </si>
  <si>
    <t>FJI</t>
  </si>
  <si>
    <t>APRO</t>
  </si>
  <si>
    <t>MESES JUSTIFICACIÓN TRAS EJECUCIÓN</t>
  </si>
  <si>
    <t>meses</t>
  </si>
  <si>
    <t>FJM</t>
  </si>
  <si>
    <t>PROGRAMA DE AYUDAS DIRIGIDAS A LA ENTRADA DE INVERSORES PRIVADOS EN EMPRESAS INNOVADORAS CON ALTO POTENCIAL DE CRECIMIENTO (FEDER)</t>
  </si>
  <si>
    <t>nº 105, de 8 de mayo de 2024</t>
  </si>
  <si>
    <t>BORM EXTRACTO
CONVOCATORIA
(Y MODIFICACIONES):</t>
  </si>
  <si>
    <t>nº 128, de 4 de junio de 2024</t>
  </si>
  <si>
    <t>FPP</t>
  </si>
  <si>
    <t>FECHA FINAL EJECUCIÓN</t>
  </si>
  <si>
    <t>FSL</t>
  </si>
  <si>
    <t>DIA FINAL EJECUCIÓN</t>
  </si>
  <si>
    <t>JJL</t>
  </si>
  <si>
    <t>MES FINAL EJECUCIÓN</t>
  </si>
  <si>
    <t>MAR</t>
  </si>
  <si>
    <t>AÑO FINAL DE EJECUCIÓN</t>
  </si>
  <si>
    <t>PCP</t>
  </si>
  <si>
    <t>SRM</t>
  </si>
  <si>
    <t>FECHA FINAL PROV. JUSTIFICACIÓN</t>
  </si>
  <si>
    <t>VMA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</si>
  <si>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</si>
  <si>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</si>
  <si>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</si>
  <si>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COMODIN</t>
  </si>
  <si>
    <t>USUARIOS EXTERNOS</t>
  </si>
  <si>
    <t>EX1</t>
  </si>
  <si>
    <t>EX2</t>
  </si>
  <si>
    <t>EX3</t>
  </si>
  <si>
    <t>EX4</t>
  </si>
  <si>
    <t>EX5</t>
  </si>
  <si>
    <t>USUARIO: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</si>
</sst>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20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  <font>
      <b/>
      <sz val="12"/>
      <color rgb="FF000000"/>
      <name val="Century Gothic"/>
      <family val="2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14" fontId="14" fillId="5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4" fillId="0" borderId="1" xfId="0" applyNumberFormat="1" applyFont="1" applyBorder="1" applyAlignment="1">
      <alignment vertical="center"/>
    </xf>
    <xf numFmtId="0" fontId="19" fillId="6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5" borderId="1" xfId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/>
      <protection hidden="1"/>
    </xf>
    <xf numFmtId="166" fontId="14" fillId="4" borderId="1" xfId="0" applyNumberFormat="1" applyFont="1" applyFill="1" applyBorder="1" applyAlignment="1" applyProtection="1">
      <alignment horizontal="center"/>
      <protection hidden="1"/>
    </xf>
    <xf numFmtId="0" fontId="14" fillId="0" borderId="0" xfId="1" applyFont="1" applyAlignment="1" applyProtection="1">
      <alignment vertical="center"/>
      <protection hidden="1"/>
    </xf>
    <xf numFmtId="0" fontId="15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 applyProtection="1">
      <alignment vertical="center"/>
      <protection hidden="1"/>
    </xf>
    <xf numFmtId="0" fontId="15" fillId="6" borderId="1" xfId="1" applyFont="1" applyFill="1" applyBorder="1" applyAlignment="1" applyProtection="1">
      <alignment horizontal="left" vertical="center" indent="1"/>
      <protection hidden="1"/>
    </xf>
    <xf numFmtId="0" fontId="14" fillId="0" borderId="0" xfId="1" applyFont="1" applyAlignment="1" applyProtection="1">
      <alignment horizontal="left" vertical="center" indent="1"/>
      <protection hidden="1"/>
    </xf>
    <xf numFmtId="164" fontId="1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14" fillId="0" borderId="0" xfId="1" applyNumberFormat="1" applyFont="1" applyAlignment="1" applyProtection="1">
      <alignment horizontal="left" vertical="center" indent="1"/>
      <protection hidden="1"/>
    </xf>
    <xf numFmtId="0" fontId="15" fillId="5" borderId="1" xfId="1" applyFont="1" applyFill="1" applyBorder="1" applyAlignment="1" applyProtection="1">
      <alignment horizontal="left" vertical="center" indent="1"/>
      <protection locked="0" hidden="1"/>
    </xf>
    <xf numFmtId="0" fontId="15" fillId="6" borderId="1" xfId="0" applyFont="1" applyFill="1" applyBorder="1" applyAlignment="1" applyProtection="1">
      <alignment horizontal="left" vertical="center" indent="1"/>
      <protection hidden="1"/>
    </xf>
    <xf numFmtId="165" fontId="14" fillId="2" borderId="1" xfId="1" applyNumberFormat="1" applyFont="1" applyFill="1" applyBorder="1" applyAlignment="1" applyProtection="1">
      <alignment horizontal="left" vertical="center"/>
      <protection locked="0" hidden="1"/>
    </xf>
    <xf numFmtId="0" fontId="16" fillId="0" borderId="0" xfId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locked="0" hidden="1"/>
    </xf>
    <xf numFmtId="166" fontId="14" fillId="6" borderId="1" xfId="0" applyNumberFormat="1" applyFont="1" applyFill="1" applyBorder="1" applyAlignment="1" applyProtection="1">
      <alignment horizontal="center"/>
      <protection hidden="1"/>
    </xf>
    <xf numFmtId="0" fontId="18" fillId="0" borderId="0" xfId="1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6" fontId="13" fillId="0" borderId="0" xfId="0" applyNumberFormat="1" applyFont="1" applyAlignment="1" applyProtection="1">
      <alignment vertical="center"/>
      <protection hidden="1"/>
    </xf>
    <xf numFmtId="1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165" fontId="7" fillId="0" borderId="0" xfId="1" applyNumberFormat="1" applyFont="1" applyAlignment="1" applyProtection="1">
      <alignment horizontal="left" vertical="center"/>
      <protection hidden="1"/>
    </xf>
    <xf numFmtId="0" fontId="8" fillId="6" borderId="13" xfId="0" applyFont="1" applyFill="1" applyBorder="1" applyAlignment="1" applyProtection="1">
      <alignment horizontal="center" vertical="center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1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8" fillId="6" borderId="18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8" fillId="6" borderId="19" xfId="0" applyFont="1" applyFill="1" applyBorder="1" applyAlignment="1" applyProtection="1">
      <alignment horizontal="center" vertical="center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6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Protection="1">
      <protection hidden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1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0" xfId="1" applyFont="1" applyAlignment="1" applyProtection="1">
      <alignment horizontal="left" vertical="center"/>
      <protection hidden="1"/>
    </xf>
    <xf numFmtId="0" fontId="15" fillId="0" borderId="8" xfId="1" applyFont="1" applyBorder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left" vertical="center" wrapText="1"/>
      <protection hidden="1"/>
    </xf>
    <xf numFmtId="0" fontId="14" fillId="2" borderId="2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3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4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5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6" xfId="1" applyFont="1" applyFill="1" applyBorder="1" applyAlignment="1" applyProtection="1">
      <alignment horizontal="left" vertical="center" wrapText="1" indent="1"/>
      <protection locked="0" hidden="1"/>
    </xf>
    <xf numFmtId="0" fontId="14" fillId="2" borderId="7" xfId="1" applyFont="1" applyFill="1" applyBorder="1" applyAlignment="1" applyProtection="1">
      <alignment horizontal="left" vertical="center" wrapText="1" indent="1"/>
      <protection locked="0" hidden="1"/>
    </xf>
    <xf numFmtId="0" fontId="15" fillId="6" borderId="2" xfId="1" applyFont="1" applyFill="1" applyBorder="1" applyAlignment="1" applyProtection="1">
      <alignment horizontal="left" vertical="center" wrapText="1" indent="1"/>
      <protection hidden="1"/>
    </xf>
    <xf numFmtId="0" fontId="15" fillId="6" borderId="3" xfId="1" applyFont="1" applyFill="1" applyBorder="1" applyAlignment="1" applyProtection="1">
      <alignment horizontal="left" vertical="center" wrapText="1" indent="1"/>
      <protection hidden="1"/>
    </xf>
    <xf numFmtId="0" fontId="15" fillId="6" borderId="4" xfId="1" applyFont="1" applyFill="1" applyBorder="1" applyAlignment="1" applyProtection="1">
      <alignment horizontal="left" vertical="center" wrapText="1" indent="1"/>
      <protection hidden="1"/>
    </xf>
    <xf numFmtId="0" fontId="15" fillId="6" borderId="9" xfId="1" applyFont="1" applyFill="1" applyBorder="1" applyAlignment="1" applyProtection="1">
      <alignment horizontal="left" vertical="center" wrapText="1" indent="1"/>
      <protection hidden="1"/>
    </xf>
    <xf numFmtId="0" fontId="15" fillId="6" borderId="0" xfId="1" applyFont="1" applyFill="1" applyAlignment="1" applyProtection="1">
      <alignment horizontal="left" vertical="center" wrapText="1" indent="1"/>
      <protection hidden="1"/>
    </xf>
    <xf numFmtId="0" fontId="15" fillId="6" borderId="8" xfId="1" applyFont="1" applyFill="1" applyBorder="1" applyAlignment="1" applyProtection="1">
      <alignment horizontal="left" vertical="center" wrapText="1" indent="1"/>
      <protection hidden="1"/>
    </xf>
    <xf numFmtId="0" fontId="15" fillId="6" borderId="5" xfId="1" applyFont="1" applyFill="1" applyBorder="1" applyAlignment="1" applyProtection="1">
      <alignment horizontal="left" vertical="center" wrapText="1" indent="1"/>
      <protection hidden="1"/>
    </xf>
    <xf numFmtId="0" fontId="15" fillId="6" borderId="6" xfId="1" applyFont="1" applyFill="1" applyBorder="1" applyAlignment="1" applyProtection="1">
      <alignment horizontal="left" vertical="center" wrapText="1" indent="1"/>
      <protection hidden="1"/>
    </xf>
    <xf numFmtId="0" fontId="15" fillId="6" borderId="7" xfId="1" applyFont="1" applyFill="1" applyBorder="1" applyAlignment="1" applyProtection="1">
      <alignment horizontal="left" vertical="center" wrapText="1" indent="1"/>
      <protection hidden="1"/>
    </xf>
    <xf numFmtId="0" fontId="15" fillId="0" borderId="0" xfId="1" applyFont="1" applyAlignment="1" applyProtection="1">
      <alignment horizontal="center" vertical="center" wrapText="1"/>
      <protection hidden="1"/>
    </xf>
    <xf numFmtId="0" fontId="15" fillId="6" borderId="10" xfId="1" applyFont="1" applyFill="1" applyBorder="1" applyAlignment="1" applyProtection="1">
      <alignment horizontal="center" vertical="center"/>
      <protection hidden="1"/>
    </xf>
    <xf numFmtId="0" fontId="15" fillId="6" borderId="12" xfId="1" applyFont="1" applyFill="1" applyBorder="1" applyAlignment="1" applyProtection="1">
      <alignment horizontal="center" vertical="center"/>
      <protection hidden="1"/>
    </xf>
    <xf numFmtId="0" fontId="15" fillId="6" borderId="11" xfId="1" applyFont="1" applyFill="1" applyBorder="1" applyAlignment="1" applyProtection="1">
      <alignment horizontal="center" vertical="center"/>
      <protection hidden="1"/>
    </xf>
    <xf numFmtId="164" fontId="15" fillId="6" borderId="10" xfId="1" applyNumberFormat="1" applyFont="1" applyFill="1" applyBorder="1" applyAlignment="1" applyProtection="1">
      <alignment horizontal="center" vertical="center"/>
      <protection hidden="1"/>
    </xf>
    <xf numFmtId="164" fontId="15" fillId="6" borderId="12" xfId="1" applyNumberFormat="1" applyFont="1" applyFill="1" applyBorder="1" applyAlignment="1" applyProtection="1">
      <alignment horizontal="center" vertical="center"/>
      <protection hidden="1"/>
    </xf>
    <xf numFmtId="164" fontId="15" fillId="6" borderId="11" xfId="1" applyNumberFormat="1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6" fillId="4" borderId="10" xfId="0" applyFont="1" applyFill="1" applyBorder="1" applyAlignment="1" applyProtection="1">
      <alignment horizontal="center" vertical="center" wrapText="1"/>
      <protection locked="0" hidden="1"/>
    </xf>
    <xf numFmtId="0" fontId="6" fillId="4" borderId="12" xfId="0" applyFont="1" applyFill="1" applyBorder="1" applyAlignment="1" applyProtection="1">
      <alignment horizontal="center" vertical="center"/>
      <protection locked="0" hidden="1"/>
    </xf>
    <xf numFmtId="0" fontId="6" fillId="4" borderId="11" xfId="0" applyFont="1" applyFill="1" applyBorder="1" applyAlignment="1" applyProtection="1">
      <alignment horizontal="center" vertical="center"/>
      <protection locked="0"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19" fillId="6" borderId="31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5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  <dxf>
      <font>
        <b/>
        <i val="0"/>
        <color rgb="FFFF0000"/>
      </font>
      <fill>
        <patternFill>
          <bgColor rgb="FFC1D4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42331</xdr:colOff>
      <xdr:row>1</xdr:row>
      <xdr:rowOff>65616</xdr:rowOff>
    </xdr:from>
    <xdr:to>
      <xdr:col>7</xdr:col>
      <xdr:colOff>973793</xdr:colOff>
      <xdr:row>7</xdr:row>
      <xdr:rowOff>7907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showGridLines="0" workbookViewId="0">
      <selection activeCell="B2" sqref="B2"/>
    </sheetView>
  </sheetViews>
  <sheetFormatPr defaultColWidth="9.140625" defaultRowHeight="15"/>
  <cols>
    <col min="1" max="1" width="5.7109375" style="2" customWidth="1"/>
    <col min="2" max="2" width="85.7109375" style="2" customWidth="1"/>
    <col min="3" max="1025" width="10.7109375" customWidth="1"/>
  </cols>
  <sheetData>
    <row r="1" spans="1:2">
      <c r="A1" s="1"/>
    </row>
    <row r="2" spans="1:2" ht="39.950000000000003" customHeight="1">
      <c r="B2" s="39" t="s">
        <v>0</v>
      </c>
    </row>
    <row r="4" spans="1:2" ht="27">
      <c r="B4" s="3" t="s">
        <v>1</v>
      </c>
    </row>
    <row r="5" spans="1:2">
      <c r="B5" s="4"/>
    </row>
    <row r="6" spans="1:2">
      <c r="B6" s="12" t="s">
        <v>2</v>
      </c>
    </row>
    <row r="7" spans="1:2" s="5" customFormat="1" ht="9.9499999999999993" customHeight="1">
      <c r="A7" s="2"/>
      <c r="B7" s="2"/>
    </row>
    <row r="8" spans="1:2">
      <c r="B8" s="4" t="s">
        <v>3</v>
      </c>
    </row>
    <row r="9" spans="1:2">
      <c r="B9" s="6" t="s">
        <v>4</v>
      </c>
    </row>
    <row r="10" spans="1:2">
      <c r="B10" s="6" t="s">
        <v>5</v>
      </c>
    </row>
    <row r="11" spans="1:2">
      <c r="B11" s="6" t="s">
        <v>6</v>
      </c>
    </row>
    <row r="12" spans="1:2">
      <c r="B12" s="98" t="s">
        <v>7</v>
      </c>
    </row>
    <row r="13" spans="1:2">
      <c r="B13" s="98"/>
    </row>
    <row r="14" spans="1:2">
      <c r="B14" s="7" t="s">
        <v>8</v>
      </c>
    </row>
    <row r="15" spans="1:2">
      <c r="B15" s="7" t="s">
        <v>9</v>
      </c>
    </row>
    <row r="16" spans="1:2">
      <c r="B16" s="94" t="s">
        <v>10</v>
      </c>
    </row>
    <row r="17" spans="2:2">
      <c r="B17" s="94"/>
    </row>
    <row r="18" spans="2:2" ht="24.95" customHeight="1">
      <c r="B18" s="7" t="s">
        <v>11</v>
      </c>
    </row>
    <row r="19" spans="2:2" ht="39.950000000000003" customHeight="1">
      <c r="B19" s="7" t="s">
        <v>12</v>
      </c>
    </row>
    <row r="20" spans="2:2" ht="39.950000000000003" customHeight="1">
      <c r="B20" s="7" t="s">
        <v>13</v>
      </c>
    </row>
    <row r="21" spans="2:2">
      <c r="B21" s="94" t="s">
        <v>14</v>
      </c>
    </row>
    <row r="22" spans="2:2">
      <c r="B22" s="94"/>
    </row>
    <row r="23" spans="2:2">
      <c r="B23" s="8"/>
    </row>
    <row r="24" spans="2:2" ht="15" customHeight="1">
      <c r="B24" s="12" t="s">
        <v>15</v>
      </c>
    </row>
    <row r="25" spans="2:2" ht="9.9499999999999993" customHeight="1">
      <c r="B25" s="8"/>
    </row>
    <row r="26" spans="2:2" ht="15" customHeight="1">
      <c r="B26" s="95" t="s">
        <v>16</v>
      </c>
    </row>
    <row r="27" spans="2:2" ht="15" customHeight="1">
      <c r="B27" s="95"/>
    </row>
    <row r="28" spans="2:2" ht="15" customHeight="1">
      <c r="B28" s="95"/>
    </row>
    <row r="29" spans="2:2" ht="15" customHeight="1">
      <c r="B29" s="96" t="s">
        <v>17</v>
      </c>
    </row>
    <row r="30" spans="2:2" ht="15" customHeight="1">
      <c r="B30" s="96"/>
    </row>
    <row r="31" spans="2:2" ht="15" customHeight="1">
      <c r="B31" s="96" t="s">
        <v>18</v>
      </c>
    </row>
    <row r="32" spans="2:2" ht="15" customHeight="1">
      <c r="B32" s="96"/>
    </row>
    <row r="33" spans="2:2" ht="15" customHeight="1">
      <c r="B33" s="96"/>
    </row>
    <row r="34" spans="2:2" ht="15" customHeight="1">
      <c r="B34" s="9" t="s">
        <v>19</v>
      </c>
    </row>
    <row r="35" spans="2:2" ht="15" customHeight="1">
      <c r="B35" s="10" t="s">
        <v>20</v>
      </c>
    </row>
    <row r="36" spans="2:2" ht="15" customHeight="1">
      <c r="B36" s="10" t="s">
        <v>21</v>
      </c>
    </row>
    <row r="37" spans="2:2" ht="15" customHeight="1">
      <c r="B37" s="11" t="s">
        <v>22</v>
      </c>
    </row>
    <row r="38" spans="2:2" ht="15" customHeight="1">
      <c r="B38" s="11" t="s">
        <v>23</v>
      </c>
    </row>
    <row r="39" spans="2:2" ht="15" customHeight="1">
      <c r="B39" s="11" t="s">
        <v>24</v>
      </c>
    </row>
    <row r="40" spans="2:2" ht="15" customHeight="1">
      <c r="B40" s="10" t="s">
        <v>25</v>
      </c>
    </row>
    <row r="41" spans="2:2" ht="15" customHeight="1">
      <c r="B41" s="11" t="s">
        <v>26</v>
      </c>
    </row>
    <row r="42" spans="2:2" ht="15" customHeight="1">
      <c r="B42" s="97" t="s">
        <v>27</v>
      </c>
    </row>
    <row r="43" spans="2:2" ht="15" customHeight="1">
      <c r="B43" s="97"/>
    </row>
    <row r="44" spans="2:2" ht="15" customHeight="1">
      <c r="B44" s="9"/>
    </row>
    <row r="45" spans="2:2" ht="15" customHeight="1">
      <c r="B45" s="9"/>
    </row>
    <row r="46" spans="2:2" ht="15" customHeight="1">
      <c r="B46" s="9"/>
    </row>
  </sheetData>
  <sheetProtection algorithmName="SHA-512" hashValue="r7UD4hE3FF1VLhTzcuTyt4XPWxnOpWxoFjM+zzcZEASnOEUXCOrpr9PZ+TqWu2qV0RD9/RhYhetgMIOSUFHjVw==" saltValue="dzHG1QKsifxYzoEPi/+coQ==" spinCount="100000" sheet="1" objects="1" scenarios="1" selectLockedCells="1"/>
  <mergeCells count="7">
    <mergeCell ref="B21:B22"/>
    <mergeCell ref="B26:B28"/>
    <mergeCell ref="B31:B33"/>
    <mergeCell ref="B42:B43"/>
    <mergeCell ref="B12:B13"/>
    <mergeCell ref="B16:B17"/>
    <mergeCell ref="B29:B30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tabSelected="1" zoomScaleNormal="100" workbookViewId="0">
      <selection activeCell="C20" sqref="C20"/>
    </sheetView>
  </sheetViews>
  <sheetFormatPr defaultColWidth="11.42578125" defaultRowHeight="15" customHeight="1"/>
  <cols>
    <col min="1" max="1" width="5.7109375" style="42" customWidth="1"/>
    <col min="2" max="2" width="17" style="42" customWidth="1"/>
    <col min="3" max="3" width="15.28515625" style="42" customWidth="1"/>
    <col min="4" max="4" width="6.7109375" style="42" customWidth="1"/>
    <col min="5" max="8" width="10.7109375" style="42" customWidth="1"/>
    <col min="9" max="9" width="35.7109375" style="42" customWidth="1"/>
    <col min="10" max="10" width="5.7109375" style="42" customWidth="1"/>
    <col min="11" max="16384" width="11.42578125" style="42"/>
  </cols>
  <sheetData>
    <row r="2" spans="2:9"/>
    <row r="3" spans="2:9"/>
    <row r="9" spans="2:9">
      <c r="B9" s="102" t="s">
        <v>28</v>
      </c>
      <c r="C9" s="105"/>
      <c r="D9" s="106"/>
      <c r="E9" s="106"/>
      <c r="F9" s="106"/>
      <c r="G9" s="106"/>
      <c r="H9" s="106"/>
      <c r="I9" s="107"/>
    </row>
    <row r="10" spans="2:9">
      <c r="B10" s="102"/>
      <c r="C10" s="108"/>
      <c r="D10" s="109"/>
      <c r="E10" s="109"/>
      <c r="F10" s="109"/>
      <c r="G10" s="109"/>
      <c r="H10" s="109"/>
      <c r="I10" s="110"/>
    </row>
    <row r="11" spans="2:9">
      <c r="B11" s="46"/>
    </row>
    <row r="12" spans="2:9" ht="13.5" customHeight="1">
      <c r="B12" s="103" t="s">
        <v>29</v>
      </c>
      <c r="C12" s="111" t="str">
        <f>VLOOKUP(AUXILIAR!$B$7,AUXILIAR!$D$7:$F$81,3,FALSE)</f>
        <v>PROGRAMA DE AYUDAS DIRIGIDAS A LA ENTRADA DE INVERSORES PRIVADOS EN EMPRESAS INNOVADORAS CON ALTO POTENCIAL DE CRECIMIENTO (FEDER)</v>
      </c>
      <c r="D12" s="112"/>
      <c r="E12" s="112"/>
      <c r="F12" s="112"/>
      <c r="G12" s="112"/>
      <c r="H12" s="112"/>
      <c r="I12" s="113"/>
    </row>
    <row r="13" spans="2:9">
      <c r="B13" s="103"/>
      <c r="C13" s="114"/>
      <c r="D13" s="115"/>
      <c r="E13" s="115"/>
      <c r="F13" s="115"/>
      <c r="G13" s="115"/>
      <c r="H13" s="115"/>
      <c r="I13" s="116"/>
    </row>
    <row r="14" spans="2:9">
      <c r="B14" s="103"/>
      <c r="C14" s="117"/>
      <c r="D14" s="118"/>
      <c r="E14" s="118"/>
      <c r="F14" s="118"/>
      <c r="G14" s="118"/>
      <c r="H14" s="118"/>
      <c r="I14" s="119"/>
    </row>
    <row r="15" spans="2:9">
      <c r="B15" s="46"/>
    </row>
    <row r="16" spans="2:9">
      <c r="B16" s="46" t="s">
        <v>30</v>
      </c>
      <c r="C16" s="47">
        <f>AUXILIAR!$P$9</f>
        <v>2024</v>
      </c>
      <c r="D16" s="48"/>
      <c r="F16" s="120" t="s">
        <v>31</v>
      </c>
      <c r="G16" s="120"/>
      <c r="H16" s="120"/>
      <c r="I16" s="121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105, de 8 de mayo de 2024</v>
      </c>
    </row>
    <row r="17" spans="2:9">
      <c r="B17" s="46"/>
      <c r="F17" s="120"/>
      <c r="G17" s="120"/>
      <c r="H17" s="120"/>
      <c r="I17" s="122"/>
    </row>
    <row r="18" spans="2:9">
      <c r="B18" s="46" t="s">
        <v>32</v>
      </c>
      <c r="C18" s="49">
        <f>VLOOKUP(AUXILIAR!$B$7,AUXILIAR!$D$7:$F$81,2,FALSE)</f>
        <v>7</v>
      </c>
      <c r="D18" s="50"/>
      <c r="F18" s="120"/>
      <c r="G18" s="120"/>
      <c r="H18" s="120"/>
      <c r="I18" s="123"/>
    </row>
    <row r="19" spans="2:9">
      <c r="B19" s="46"/>
    </row>
    <row r="20" spans="2:9">
      <c r="B20" s="46" t="s">
        <v>33</v>
      </c>
      <c r="C20" s="51" t="s">
        <v>34</v>
      </c>
      <c r="D20" s="48"/>
      <c r="E20" s="48"/>
      <c r="F20" s="120" t="str">
        <f>CONCATENATE("BORM EXTRACTO","
 ","CONVOCATORIA","
 ","(Y MODIFICACIONES):")</f>
        <v>BORM EXTRACTO
 CONVOCATORIA
 (Y MODIFICACIONES):</v>
      </c>
      <c r="G20" s="120"/>
      <c r="H20" s="120"/>
      <c r="I20" s="124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128, de 4 de junio de 2024</v>
      </c>
    </row>
    <row r="21" spans="2:9">
      <c r="B21" s="46"/>
      <c r="F21" s="120"/>
      <c r="G21" s="120"/>
      <c r="H21" s="120"/>
      <c r="I21" s="125"/>
    </row>
    <row r="22" spans="2:9">
      <c r="B22" s="46" t="s">
        <v>35</v>
      </c>
      <c r="C22" s="52" t="str">
        <f>CONCATENATE(C16,".",TEXT(C18,"00"),".",C20,".")</f>
        <v>2024.07.PRIV.</v>
      </c>
      <c r="D22" s="53"/>
      <c r="F22" s="120"/>
      <c r="G22" s="120"/>
      <c r="H22" s="120"/>
      <c r="I22" s="126"/>
    </row>
    <row r="23" spans="2:9">
      <c r="B23" s="46"/>
      <c r="C23" s="46"/>
      <c r="D23" s="46"/>
      <c r="E23" s="46"/>
    </row>
    <row r="24" spans="2:9" ht="15" customHeight="1">
      <c r="F24" s="54" t="s">
        <v>36</v>
      </c>
      <c r="H24" s="40" t="s">
        <v>37</v>
      </c>
      <c r="I24" s="40" t="s">
        <v>38</v>
      </c>
    </row>
    <row r="25" spans="2:9" ht="15" customHeight="1">
      <c r="B25" s="55" t="s">
        <v>39</v>
      </c>
      <c r="C25" s="56"/>
      <c r="D25" s="56"/>
      <c r="F25" s="57">
        <f>AUXILIAR!S8</f>
        <v>45292</v>
      </c>
      <c r="H25" s="41"/>
      <c r="I25" s="41">
        <f>IF(AND(F25="",H25=""),"",IF(AND(F25&lt;&gt;"",H25=""),F25,IF(AND(F25&lt;&gt;"",H25&lt;&gt;""),H25,H25)))</f>
        <v>45292</v>
      </c>
    </row>
    <row r="26" spans="2:9" ht="15" customHeight="1">
      <c r="B26" s="56"/>
      <c r="C26" s="56"/>
      <c r="D26" s="56"/>
      <c r="F26" s="40"/>
      <c r="I26" s="40"/>
    </row>
    <row r="27" spans="2:9" ht="15" customHeight="1">
      <c r="B27" s="55" t="s">
        <v>40</v>
      </c>
      <c r="C27" s="56"/>
      <c r="D27" s="56"/>
      <c r="F27" s="58"/>
      <c r="H27" s="41"/>
      <c r="I27" s="41" t="str">
        <f>IF(AND(F27="",H27=""),"",IF(AND(F27&lt;&gt;"",H27=""),F27,IF(AND(F27&lt;&gt;"",H27&lt;&gt;""),H27,H27)))</f>
        <v/>
      </c>
    </row>
    <row r="28" spans="2:9" ht="15" customHeight="1">
      <c r="B28" s="56"/>
      <c r="C28" s="56"/>
      <c r="D28" s="56"/>
      <c r="F28" s="40"/>
      <c r="I28" s="40"/>
    </row>
    <row r="29" spans="2:9" ht="15" customHeight="1">
      <c r="B29" s="55" t="s">
        <v>41</v>
      </c>
      <c r="C29" s="56"/>
      <c r="D29" s="56"/>
      <c r="F29" s="59" t="str">
        <f>IF(F27="","",AUXILIAR!S18)</f>
        <v/>
      </c>
      <c r="H29" s="41"/>
      <c r="I29" s="41" t="str">
        <f>IF(AND(F29="",H29=""),"",IF(AND(F29&lt;&gt;"",H29=""),F29,IF(AND(F29&lt;&gt;"",H29&lt;&gt;""),H29,H29)))</f>
        <v/>
      </c>
    </row>
    <row r="31" spans="2:9" ht="15" customHeight="1">
      <c r="B31" s="60" t="str">
        <f>IF(OR($F$25="",$F$27=""),"",IF($F$27&lt;$F$25,"ERROR: LA FECHA DE FINALIZACIÓN ES POSTERIOR A LA DE INICIO DEL PLAZO DE EJECUCIÓN",""))</f>
        <v/>
      </c>
    </row>
    <row r="33" spans="2:9" ht="75" customHeight="1">
      <c r="B33" s="104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La fecha final del plazo de ejecución del proyecto/actividad viene reflejada en el segundo punto de las condiciones particulares de la 
Resolución Individual de Concesión de Ayuda.</v>
      </c>
      <c r="C33" s="104"/>
      <c r="D33" s="104"/>
      <c r="E33" s="104"/>
      <c r="F33" s="104"/>
      <c r="G33" s="104"/>
      <c r="H33" s="104"/>
      <c r="I33" s="104"/>
    </row>
    <row r="34" spans="2:9" ht="15" customHeight="1">
      <c r="B34" s="104"/>
      <c r="C34" s="104"/>
      <c r="D34" s="104"/>
      <c r="E34" s="104"/>
      <c r="F34" s="104"/>
      <c r="G34" s="104"/>
      <c r="H34" s="104"/>
      <c r="I34" s="104"/>
    </row>
    <row r="35" spans="2:9">
      <c r="B35" s="46"/>
      <c r="C35" s="46"/>
      <c r="D35" s="46"/>
      <c r="E35" s="46"/>
    </row>
    <row r="36" spans="2:9" ht="15" customHeight="1">
      <c r="B36" s="102" t="s">
        <v>42</v>
      </c>
      <c r="C36" s="99" t="s">
        <v>43</v>
      </c>
    </row>
    <row r="37" spans="2:9" ht="15" customHeight="1">
      <c r="B37" s="102"/>
      <c r="C37" s="100"/>
    </row>
    <row r="38" spans="2:9" ht="15" customHeight="1">
      <c r="B38" s="102"/>
      <c r="C38" s="101"/>
    </row>
  </sheetData>
  <sheetProtection algorithmName="SHA-512" hashValue="BbJzwjTCL+sp49F/82CaoGv3JpuAjWglZQjFVjzBNXWYnX50hBwwqaFy6vmVCfwilWbebbDKV1U0xWL1FgF8+g==" saltValue="6zuCQer4bNfOSMhA3qxmww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4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BCA1CC0-0869-46AC-AB91-42089FC145F2}">
            <xm:f>AUXILIAR!$S$5="SÍ"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3"/>
  <sheetViews>
    <sheetView showGridLines="0" zoomScaleNormal="100" zoomScaleSheetLayoutView="40" workbookViewId="0">
      <selection activeCell="L8" sqref="L8:L12"/>
    </sheetView>
  </sheetViews>
  <sheetFormatPr defaultColWidth="11.42578125" defaultRowHeight="15"/>
  <cols>
    <col min="1" max="1" width="5.7109375" style="64" customWidth="1"/>
    <col min="2" max="2" width="10.7109375" style="61" hidden="1" customWidth="1"/>
    <col min="3" max="3" width="11.5703125" style="62" hidden="1" customWidth="1"/>
    <col min="4" max="4" width="10.7109375" style="61" hidden="1" customWidth="1"/>
    <col min="5" max="5" width="11.42578125" style="63" hidden="1" customWidth="1"/>
    <col min="6" max="6" width="5.7109375" style="63" hidden="1" customWidth="1"/>
    <col min="7" max="7" width="11.85546875" style="64" bestFit="1" customWidth="1"/>
    <col min="8" max="12" width="15.7109375" style="64" customWidth="1"/>
    <col min="13" max="14" width="5.7109375" style="64" customWidth="1"/>
    <col min="15" max="15" width="10.7109375" style="61" hidden="1" customWidth="1"/>
    <col min="16" max="16" width="11.5703125" style="62" hidden="1" customWidth="1"/>
    <col min="17" max="17" width="10.7109375" style="61" hidden="1" customWidth="1"/>
    <col min="18" max="18" width="11.42578125" style="63" hidden="1" customWidth="1"/>
    <col min="19" max="19" width="5.7109375" style="63" hidden="1" customWidth="1"/>
    <col min="20" max="20" width="11.85546875" style="65" bestFit="1" customWidth="1"/>
    <col min="21" max="25" width="15.7109375" style="64" customWidth="1"/>
    <col min="26" max="27" width="5.7109375" style="64" customWidth="1"/>
    <col min="28" max="28" width="10.7109375" style="61" hidden="1" customWidth="1"/>
    <col min="29" max="29" width="11.5703125" style="62" hidden="1" customWidth="1"/>
    <col min="30" max="30" width="10.7109375" style="61" hidden="1" customWidth="1"/>
    <col min="31" max="31" width="11.42578125" style="63" hidden="1" customWidth="1"/>
    <col min="32" max="32" width="5.7109375" style="63" hidden="1" customWidth="1"/>
    <col min="33" max="33" width="11.85546875" style="65" bestFit="1" customWidth="1"/>
    <col min="34" max="38" width="15.7109375" style="64" customWidth="1"/>
    <col min="39" max="40" width="5.7109375" style="64" customWidth="1"/>
    <col min="41" max="41" width="10.7109375" style="61" hidden="1" customWidth="1"/>
    <col min="42" max="42" width="11.5703125" style="62" hidden="1" customWidth="1"/>
    <col min="43" max="43" width="10.7109375" style="61" hidden="1" customWidth="1"/>
    <col min="44" max="44" width="11.42578125" style="63" hidden="1" customWidth="1"/>
    <col min="45" max="45" width="5.7109375" style="63" hidden="1" customWidth="1"/>
    <col min="46" max="46" width="11.85546875" style="65" bestFit="1" customWidth="1"/>
    <col min="47" max="51" width="15.7109375" style="64" customWidth="1"/>
    <col min="52" max="52" width="5.7109375" style="64" customWidth="1"/>
    <col min="53" max="16384" width="11.42578125" style="64"/>
  </cols>
  <sheetData>
    <row r="2" spans="2:51" ht="15" customHeight="1">
      <c r="I2" s="131" t="s">
        <v>44</v>
      </c>
      <c r="J2" s="131"/>
      <c r="K2" s="131"/>
      <c r="L2" s="131"/>
      <c r="V2" s="131" t="s">
        <v>44</v>
      </c>
      <c r="W2" s="131"/>
      <c r="X2" s="131"/>
      <c r="Y2" s="131"/>
      <c r="AI2" s="131" t="s">
        <v>44</v>
      </c>
      <c r="AJ2" s="131"/>
      <c r="AK2" s="131"/>
      <c r="AL2" s="131"/>
      <c r="AV2" s="131" t="s">
        <v>44</v>
      </c>
      <c r="AW2" s="131"/>
      <c r="AX2" s="131"/>
      <c r="AY2" s="131"/>
    </row>
    <row r="4" spans="2:51" ht="15" customHeight="1"/>
    <row r="5" spans="2:51" s="69" customFormat="1" ht="15" customHeight="1">
      <c r="B5" s="66"/>
      <c r="C5" s="67"/>
      <c r="D5" s="66"/>
      <c r="E5" s="68"/>
      <c r="F5" s="68"/>
      <c r="J5" s="70" t="s">
        <v>45</v>
      </c>
      <c r="K5" s="71" t="str">
        <f>IF('EXPEDIENTE Y CONVENIO'!D22="","",CONCATENATE('EXPEDIENTE Y CONVENIO'!C16,".",TEXT('EXPEDIENTE Y CONVENIO'!C18,"00"),".",'EXPEDIENTE Y CONVENIO'!C20,".",TEXT('EXPEDIENTE Y CONVENIO'!D22,"0000")))</f>
        <v/>
      </c>
      <c r="O5" s="66"/>
      <c r="P5" s="67"/>
      <c r="Q5" s="66"/>
      <c r="R5" s="68"/>
      <c r="S5" s="68"/>
      <c r="W5" s="70" t="s">
        <v>45</v>
      </c>
      <c r="X5" s="71" t="str">
        <f>K5</f>
        <v/>
      </c>
      <c r="AB5" s="66"/>
      <c r="AC5" s="67"/>
      <c r="AD5" s="66"/>
      <c r="AE5" s="68"/>
      <c r="AF5" s="68"/>
      <c r="AJ5" s="70" t="s">
        <v>45</v>
      </c>
      <c r="AK5" s="71" t="str">
        <f>X5</f>
        <v/>
      </c>
      <c r="AO5" s="66"/>
      <c r="AP5" s="67"/>
      <c r="AQ5" s="66"/>
      <c r="AR5" s="68"/>
      <c r="AS5" s="68"/>
      <c r="AW5" s="70" t="s">
        <v>45</v>
      </c>
      <c r="AX5" s="71" t="str">
        <f>AK5</f>
        <v/>
      </c>
    </row>
    <row r="6" spans="2:51" ht="15" customHeight="1"/>
    <row r="7" spans="2:51" ht="15" customHeight="1"/>
    <row r="8" spans="2:51" ht="15" customHeight="1">
      <c r="H8" s="72"/>
      <c r="I8" s="72"/>
      <c r="K8" s="132" t="s">
        <v>46</v>
      </c>
      <c r="L8" s="133" t="s">
        <v>47</v>
      </c>
      <c r="U8" s="72"/>
      <c r="V8" s="72"/>
      <c r="X8" s="132" t="s">
        <v>46</v>
      </c>
      <c r="Y8" s="133" t="s">
        <v>47</v>
      </c>
      <c r="AH8" s="72"/>
      <c r="AI8" s="72"/>
      <c r="AK8" s="132" t="s">
        <v>46</v>
      </c>
      <c r="AL8" s="133" t="s">
        <v>47</v>
      </c>
      <c r="AU8" s="72"/>
      <c r="AV8" s="72"/>
      <c r="AX8" s="132" t="s">
        <v>46</v>
      </c>
      <c r="AY8" s="133" t="s">
        <v>47</v>
      </c>
    </row>
    <row r="9" spans="2:51" ht="15" customHeight="1">
      <c r="H9" s="72"/>
      <c r="I9" s="72"/>
      <c r="K9" s="132"/>
      <c r="L9" s="134"/>
      <c r="U9" s="72"/>
      <c r="V9" s="72"/>
      <c r="X9" s="132"/>
      <c r="Y9" s="134"/>
      <c r="AH9" s="72"/>
      <c r="AI9" s="72"/>
      <c r="AK9" s="132"/>
      <c r="AL9" s="134"/>
      <c r="AU9" s="72"/>
      <c r="AV9" s="72"/>
      <c r="AX9" s="132"/>
      <c r="AY9" s="134"/>
    </row>
    <row r="10" spans="2:51" ht="15" customHeight="1">
      <c r="H10" s="74" t="s">
        <v>48</v>
      </c>
      <c r="I10" s="75">
        <f>YEAR('EXPEDIENTE Y CONVENIO'!$F$25)</f>
        <v>2024</v>
      </c>
      <c r="K10" s="132"/>
      <c r="L10" s="134"/>
      <c r="U10" s="74" t="s">
        <v>48</v>
      </c>
      <c r="V10" s="75" t="str">
        <f>IF('EXPEDIENTE Y CONVENIO'!$F$27="","",IF(YEAR('EXPEDIENTE Y CONVENIO'!$F$29)&gt;=YEAR('EXPEDIENTE Y CONVENIO'!$F$25)+1,YEAR('EXPEDIENTE Y CONVENIO'!$F$25)+1,""))</f>
        <v/>
      </c>
      <c r="X10" s="132"/>
      <c r="Y10" s="134"/>
      <c r="AH10" s="74" t="s">
        <v>48</v>
      </c>
      <c r="AI10" s="75" t="str">
        <f>IF('EXPEDIENTE Y CONVENIO'!$F$27="","",IF(YEAR('EXPEDIENTE Y CONVENIO'!$F$29)&gt;=YEAR('EXPEDIENTE Y CONVENIO'!$F$25)+2,YEAR('EXPEDIENTE Y CONVENIO'!$F$25)+2,""))</f>
        <v/>
      </c>
      <c r="AK10" s="132"/>
      <c r="AL10" s="134"/>
      <c r="AU10" s="74" t="s">
        <v>48</v>
      </c>
      <c r="AV10" s="75" t="str">
        <f>IF('EXPEDIENTE Y CONVENIO'!$F$27="","",IF(YEAR('EXPEDIENTE Y CONVENIO'!$F$29)&gt;=YEAR('EXPEDIENTE Y CONVENIO'!$F$25)+3,YEAR('EXPEDIENTE Y CONVENIO'!$F$25)+3,""))</f>
        <v/>
      </c>
      <c r="AX10" s="132"/>
      <c r="AY10" s="134"/>
    </row>
    <row r="11" spans="2:51" ht="15" customHeight="1">
      <c r="H11" s="72"/>
      <c r="I11" s="72"/>
      <c r="K11" s="132"/>
      <c r="L11" s="134"/>
      <c r="U11" s="72"/>
      <c r="V11" s="72"/>
      <c r="X11" s="132"/>
      <c r="Y11" s="134"/>
      <c r="AH11" s="72"/>
      <c r="AI11" s="72"/>
      <c r="AK11" s="132"/>
      <c r="AL11" s="134"/>
      <c r="AU11" s="72"/>
      <c r="AV11" s="72"/>
      <c r="AX11" s="132"/>
      <c r="AY11" s="134"/>
    </row>
    <row r="12" spans="2:51" ht="15" customHeight="1">
      <c r="H12" s="72"/>
      <c r="I12" s="72"/>
      <c r="K12" s="132"/>
      <c r="L12" s="135"/>
      <c r="U12" s="72"/>
      <c r="V12" s="72"/>
      <c r="X12" s="132"/>
      <c r="Y12" s="135"/>
      <c r="AH12" s="72"/>
      <c r="AI12" s="72"/>
      <c r="AK12" s="132"/>
      <c r="AL12" s="135"/>
      <c r="AU12" s="72"/>
      <c r="AV12" s="72"/>
      <c r="AX12" s="132"/>
      <c r="AY12" s="135"/>
    </row>
    <row r="13" spans="2:51" ht="9.9499999999999993" customHeight="1" thickBot="1">
      <c r="G13" s="72"/>
      <c r="T13" s="72"/>
      <c r="AG13" s="72"/>
      <c r="AT13" s="72"/>
    </row>
    <row r="14" spans="2:51" ht="54.95" customHeight="1" thickBot="1">
      <c r="G14" s="76" t="s">
        <v>49</v>
      </c>
      <c r="H14" s="77" t="s">
        <v>50</v>
      </c>
      <c r="I14" s="78" t="s">
        <v>51</v>
      </c>
      <c r="J14" s="79" t="s">
        <v>52</v>
      </c>
      <c r="K14" s="77" t="s">
        <v>53</v>
      </c>
      <c r="L14" s="79" t="s">
        <v>52</v>
      </c>
      <c r="T14" s="76" t="s">
        <v>49</v>
      </c>
      <c r="U14" s="77" t="s">
        <v>50</v>
      </c>
      <c r="V14" s="78" t="s">
        <v>51</v>
      </c>
      <c r="W14" s="79" t="s">
        <v>52</v>
      </c>
      <c r="X14" s="77" t="s">
        <v>53</v>
      </c>
      <c r="Y14" s="79" t="s">
        <v>52</v>
      </c>
      <c r="AG14" s="76" t="s">
        <v>49</v>
      </c>
      <c r="AH14" s="77" t="s">
        <v>50</v>
      </c>
      <c r="AI14" s="78" t="s">
        <v>51</v>
      </c>
      <c r="AJ14" s="79" t="s">
        <v>52</v>
      </c>
      <c r="AK14" s="77" t="s">
        <v>53</v>
      </c>
      <c r="AL14" s="79" t="s">
        <v>52</v>
      </c>
      <c r="AT14" s="76" t="s">
        <v>49</v>
      </c>
      <c r="AU14" s="77" t="s">
        <v>50</v>
      </c>
      <c r="AV14" s="78" t="s">
        <v>51</v>
      </c>
      <c r="AW14" s="79" t="s">
        <v>52</v>
      </c>
      <c r="AX14" s="77" t="s">
        <v>53</v>
      </c>
      <c r="AY14" s="79" t="s">
        <v>52</v>
      </c>
    </row>
    <row r="15" spans="2:51" ht="9.9499999999999993" customHeight="1" thickBot="1">
      <c r="G15" s="80"/>
      <c r="H15" s="73"/>
      <c r="I15" s="73"/>
      <c r="J15" s="73"/>
      <c r="K15" s="73"/>
      <c r="L15" s="73"/>
      <c r="T15" s="80"/>
      <c r="U15" s="73"/>
      <c r="V15" s="73"/>
      <c r="W15" s="73"/>
      <c r="X15" s="73"/>
      <c r="Y15" s="73"/>
      <c r="AG15" s="80"/>
      <c r="AH15" s="73"/>
      <c r="AI15" s="73"/>
      <c r="AJ15" s="73"/>
      <c r="AK15" s="73"/>
      <c r="AL15" s="73"/>
      <c r="AT15" s="80"/>
      <c r="AU15" s="73"/>
      <c r="AV15" s="73"/>
      <c r="AW15" s="73"/>
      <c r="AX15" s="73"/>
      <c r="AY15" s="73"/>
    </row>
    <row r="16" spans="2:51" ht="60" customHeight="1">
      <c r="B16" s="61">
        <f>IF($I$10="","",DATE($I$10,MONTH(G16&amp;1),1))</f>
        <v>45292</v>
      </c>
      <c r="C16" s="62">
        <f>IF($I$10="","",IF(B16&lt;'EXPEDIENTE Y CONVENIO'!$F$25,1,0))</f>
        <v>0</v>
      </c>
      <c r="D16" s="61">
        <f>IF($I$10="","",DATE($I$10,MONTH(G16&amp;1)+1,1)-1)</f>
        <v>45322</v>
      </c>
      <c r="E16" s="63">
        <f>IF($I$10="","",IF(B16&gt;'EXPEDIENTE Y CONVENIO'!$F$29,1,IF(D16&lt;'EXPEDIENTE Y CONVENIO'!$F$25,1,0)))</f>
        <v>0</v>
      </c>
      <c r="F16" s="63">
        <f>IF($I$10="","",IF(AND(C16=0,E16=0),0,IF(AND(C16=1,E16=0),0,1)))</f>
        <v>0</v>
      </c>
      <c r="G16" s="81" t="s">
        <v>54</v>
      </c>
      <c r="H16" s="82" t="s">
        <v>55</v>
      </c>
      <c r="I16" s="83" t="s">
        <v>56</v>
      </c>
      <c r="J16" s="84" t="s">
        <v>57</v>
      </c>
      <c r="K16" s="136" t="s">
        <v>58</v>
      </c>
      <c r="L16" s="137" t="s">
        <v>59</v>
      </c>
      <c r="O16" s="61" t="str">
        <f>IF($V$10="","",DATE($V$10,MONTH(T16&amp;1),1))</f>
        <v/>
      </c>
      <c r="P16" s="62" t="str">
        <f>IF($V$10="","",IF(O16&lt;'EXPEDIENTE Y CONVENIO'!$F$25,1,0))</f>
        <v/>
      </c>
      <c r="Q16" s="61" t="str">
        <f>IF($V$10="","",DATE($V$10,MONTH(T16&amp;1)+1,1)-1)</f>
        <v/>
      </c>
      <c r="R16" s="63" t="str">
        <f>IF($V$10="","",IF(O16&gt;'EXPEDIENTE Y CONVENIO'!$F$29,1,IF(Q16&lt;'EXPEDIENTE Y CONVENIO'!$F$25,1,0)))</f>
        <v/>
      </c>
      <c r="S16" s="63" t="str">
        <f>IF($V$10="","",IF(AND(P16=0,R16=0),0,IF(AND(P16=1,R16=0),0,1)))</f>
        <v/>
      </c>
      <c r="T16" s="81" t="s">
        <v>54</v>
      </c>
      <c r="U16" s="82" t="s">
        <v>55</v>
      </c>
      <c r="V16" s="83" t="s">
        <v>56</v>
      </c>
      <c r="W16" s="84" t="s">
        <v>57</v>
      </c>
      <c r="X16" s="136" t="s">
        <v>58</v>
      </c>
      <c r="Y16" s="137" t="s">
        <v>59</v>
      </c>
      <c r="AB16" s="61" t="str">
        <f>IF($AI$10="","",DATE($AI$10,MONTH(AG16&amp;1),1))</f>
        <v/>
      </c>
      <c r="AC16" s="62" t="str">
        <f>IF($AI$10="","",IF(AB16&lt;'EXPEDIENTE Y CONVENIO'!$F$25,1,0))</f>
        <v/>
      </c>
      <c r="AD16" s="61" t="str">
        <f>IF($AI$10="","",DATE($AI$10,MONTH(AG16&amp;1)+1,1)-1)</f>
        <v/>
      </c>
      <c r="AE16" s="63" t="str">
        <f>IF($AI$10="","",IF(AB16&gt;'EXPEDIENTE Y CONVENIO'!$F$29,1,IF(AD16&lt;'EXPEDIENTE Y CONVENIO'!$F$25,1,0)))</f>
        <v/>
      </c>
      <c r="AF16" s="63" t="str">
        <f>IF($AI$10="","",IF(AND(AC16=0,AE16=0),0,IF(AND(AC16=1,AE16=0),0,1)))</f>
        <v/>
      </c>
      <c r="AG16" s="81" t="s">
        <v>54</v>
      </c>
      <c r="AH16" s="82" t="s">
        <v>55</v>
      </c>
      <c r="AI16" s="83" t="s">
        <v>56</v>
      </c>
      <c r="AJ16" s="84" t="s">
        <v>57</v>
      </c>
      <c r="AK16" s="136" t="s">
        <v>58</v>
      </c>
      <c r="AL16" s="137" t="s">
        <v>59</v>
      </c>
      <c r="AO16" s="61" t="str">
        <f>IF($AV$10="","",DATE($AV$10,MONTH(AT16&amp;1),1))</f>
        <v/>
      </c>
      <c r="AP16" s="62" t="str">
        <f>IF($AV$10="","",IF(AO16&lt;'EXPEDIENTE Y CONVENIO'!$F$25,1,0))</f>
        <v/>
      </c>
      <c r="AQ16" s="61" t="str">
        <f>IF($AV$10="","",DATE($AV$10,MONTH(AT16&amp;1)+1,1)-1)</f>
        <v/>
      </c>
      <c r="AR16" s="63" t="str">
        <f>IF($AV$10="","",IF(AO16&gt;'EXPEDIENTE Y CONVENIO'!$F$29,1,IF(AQ16&lt;'EXPEDIENTE Y CONVENIO'!$F$25,1,0)))</f>
        <v/>
      </c>
      <c r="AS16" s="63" t="str">
        <f>IF($AV$10="","",IF(AND(AP16=0,AR16=0),0,IF(AND(AP16=1,AR16=0),0,1)))</f>
        <v/>
      </c>
      <c r="AT16" s="81" t="s">
        <v>54</v>
      </c>
      <c r="AU16" s="82" t="s">
        <v>55</v>
      </c>
      <c r="AV16" s="83" t="s">
        <v>56</v>
      </c>
      <c r="AW16" s="84" t="s">
        <v>57</v>
      </c>
      <c r="AX16" s="136" t="s">
        <v>58</v>
      </c>
      <c r="AY16" s="137" t="s">
        <v>59</v>
      </c>
    </row>
    <row r="17" spans="2:51" ht="60" customHeight="1">
      <c r="B17" s="61">
        <f t="shared" ref="B17:B27" si="0">IF($I$10="","",DATE($I$10,MONTH(G17&amp;1),1))</f>
        <v>45323</v>
      </c>
      <c r="C17" s="62">
        <f>IF($I$10="","",IF(B17&lt;'EXPEDIENTE Y CONVENIO'!$F$25,1,0))</f>
        <v>0</v>
      </c>
      <c r="D17" s="61">
        <f t="shared" ref="D17:D27" si="1">IF($I$10="","",DATE($I$10,MONTH(G17&amp;1)+1,1)-1)</f>
        <v>45351</v>
      </c>
      <c r="E17" s="63">
        <f>IF($I$10="","",IF(B17&gt;'EXPEDIENTE Y CONVENIO'!$F$29,1,IF(D17&lt;'EXPEDIENTE Y CONVENIO'!$F$25,1,0)))</f>
        <v>0</v>
      </c>
      <c r="F17" s="63">
        <f t="shared" ref="F17:F27" si="2">IF($I$10="","",IF(AND(C17=0,E17=0),0,IF(AND(C17=1,E17=0),0,1)))</f>
        <v>0</v>
      </c>
      <c r="G17" s="85" t="s">
        <v>60</v>
      </c>
      <c r="H17" s="86" t="s">
        <v>55</v>
      </c>
      <c r="I17" s="87" t="s">
        <v>56</v>
      </c>
      <c r="J17" s="88" t="s">
        <v>57</v>
      </c>
      <c r="K17" s="127"/>
      <c r="L17" s="128"/>
      <c r="O17" s="61" t="str">
        <f t="shared" ref="O17:O27" si="3">IF($V$10="","",DATE($V$10,MONTH(T17&amp;1),1))</f>
        <v/>
      </c>
      <c r="P17" s="62" t="str">
        <f>IF($V$10="","",IF(O17&lt;'EXPEDIENTE Y CONVENIO'!$F$25,1,0))</f>
        <v/>
      </c>
      <c r="Q17" s="61" t="str">
        <f t="shared" ref="Q17:Q27" si="4">IF($V$10="","",DATE($V$10,MONTH(T17&amp;1)+1,1)-1)</f>
        <v/>
      </c>
      <c r="R17" s="63" t="str">
        <f>IF($V$10="","",IF(O17&gt;'EXPEDIENTE Y CONVENIO'!$F$29,1,IF(Q17&lt;'EXPEDIENTE Y CONVENIO'!$F$25,1,0)))</f>
        <v/>
      </c>
      <c r="S17" s="63" t="str">
        <f t="shared" ref="S17:S27" si="5">IF($V$10="","",IF(AND(P17=0,R17=0),0,IF(AND(P17=1,R17=0),0,1)))</f>
        <v/>
      </c>
      <c r="T17" s="85" t="s">
        <v>60</v>
      </c>
      <c r="U17" s="86" t="s">
        <v>55</v>
      </c>
      <c r="V17" s="87" t="s">
        <v>56</v>
      </c>
      <c r="W17" s="88" t="s">
        <v>57</v>
      </c>
      <c r="X17" s="127"/>
      <c r="Y17" s="128"/>
      <c r="AB17" s="61" t="str">
        <f t="shared" ref="AB17:AB27" si="6">IF($AI$10="","",DATE($AI$10,MONTH(AG17&amp;1),1))</f>
        <v/>
      </c>
      <c r="AC17" s="62" t="str">
        <f>IF($AI$10="","",IF(AB17&lt;'EXPEDIENTE Y CONVENIO'!$F$25,1,0))</f>
        <v/>
      </c>
      <c r="AD17" s="61" t="str">
        <f t="shared" ref="AD17:AD27" si="7">IF($AI$10="","",DATE($AI$10,MONTH(AG17&amp;1)+1,1)-1)</f>
        <v/>
      </c>
      <c r="AE17" s="63" t="str">
        <f>IF($AI$10="","",IF(AB17&gt;'EXPEDIENTE Y CONVENIO'!$F$29,1,IF(AD17&lt;'EXPEDIENTE Y CONVENIO'!$F$25,1,0)))</f>
        <v/>
      </c>
      <c r="AF17" s="63" t="str">
        <f t="shared" ref="AF17:AF27" si="8">IF($AI$10="","",IF(AND(AC17=0,AE17=0),0,IF(AND(AC17=1,AE17=0),0,1)))</f>
        <v/>
      </c>
      <c r="AG17" s="85" t="s">
        <v>60</v>
      </c>
      <c r="AH17" s="86" t="s">
        <v>55</v>
      </c>
      <c r="AI17" s="87" t="s">
        <v>56</v>
      </c>
      <c r="AJ17" s="88" t="s">
        <v>57</v>
      </c>
      <c r="AK17" s="127"/>
      <c r="AL17" s="128"/>
      <c r="AO17" s="61" t="str">
        <f t="shared" ref="AO17:AO27" si="9">IF($AV$10="","",DATE($AV$10,MONTH(AT17&amp;1),1))</f>
        <v/>
      </c>
      <c r="AP17" s="62" t="str">
        <f>IF($AV$10="","",IF(AO17&lt;'EXPEDIENTE Y CONVENIO'!$F$25,1,0))</f>
        <v/>
      </c>
      <c r="AQ17" s="61" t="str">
        <f t="shared" ref="AQ17:AQ27" si="10">IF($AV$10="","",DATE($AV$10,MONTH(AT17&amp;1)+1,1)-1)</f>
        <v/>
      </c>
      <c r="AR17" s="63" t="str">
        <f>IF($AV$10="","",IF(AO17&gt;'EXPEDIENTE Y CONVENIO'!$F$29,1,IF(AQ17&lt;'EXPEDIENTE Y CONVENIO'!$F$25,1,0)))</f>
        <v/>
      </c>
      <c r="AS17" s="63" t="str">
        <f t="shared" ref="AS17:AS27" si="11">IF($AV$10="","",IF(AND(AP17=0,AR17=0),0,IF(AND(AP17=1,AR17=0),0,1)))</f>
        <v/>
      </c>
      <c r="AT17" s="85" t="s">
        <v>60</v>
      </c>
      <c r="AU17" s="86" t="s">
        <v>55</v>
      </c>
      <c r="AV17" s="87" t="s">
        <v>56</v>
      </c>
      <c r="AW17" s="88" t="s">
        <v>57</v>
      </c>
      <c r="AX17" s="127"/>
      <c r="AY17" s="128"/>
    </row>
    <row r="18" spans="2:51" ht="60" customHeight="1">
      <c r="B18" s="61">
        <f t="shared" si="0"/>
        <v>45352</v>
      </c>
      <c r="C18" s="62">
        <f>IF($I$10="","",IF(B18&lt;'EXPEDIENTE Y CONVENIO'!$F$25,1,0))</f>
        <v>0</v>
      </c>
      <c r="D18" s="61">
        <f t="shared" si="1"/>
        <v>45382</v>
      </c>
      <c r="E18" s="63">
        <f>IF($I$10="","",IF(B18&gt;'EXPEDIENTE Y CONVENIO'!$F$29,1,IF(D18&lt;'EXPEDIENTE Y CONVENIO'!$F$25,1,0)))</f>
        <v>0</v>
      </c>
      <c r="F18" s="63">
        <f t="shared" si="2"/>
        <v>0</v>
      </c>
      <c r="G18" s="85" t="s">
        <v>61</v>
      </c>
      <c r="H18" s="86" t="s">
        <v>55</v>
      </c>
      <c r="I18" s="87" t="s">
        <v>56</v>
      </c>
      <c r="J18" s="88" t="s">
        <v>57</v>
      </c>
      <c r="K18" s="127"/>
      <c r="L18" s="128"/>
      <c r="O18" s="61" t="str">
        <f t="shared" si="3"/>
        <v/>
      </c>
      <c r="P18" s="62" t="str">
        <f>IF($V$10="","",IF(O18&lt;'EXPEDIENTE Y CONVENIO'!$F$25,1,0))</f>
        <v/>
      </c>
      <c r="Q18" s="61" t="str">
        <f t="shared" si="4"/>
        <v/>
      </c>
      <c r="R18" s="63" t="str">
        <f>IF($V$10="","",IF(O18&gt;'EXPEDIENTE Y CONVENIO'!$F$29,1,IF(Q18&lt;'EXPEDIENTE Y CONVENIO'!$F$25,1,0)))</f>
        <v/>
      </c>
      <c r="S18" s="63" t="str">
        <f t="shared" si="5"/>
        <v/>
      </c>
      <c r="T18" s="85" t="s">
        <v>61</v>
      </c>
      <c r="U18" s="86" t="s">
        <v>55</v>
      </c>
      <c r="V18" s="87" t="s">
        <v>56</v>
      </c>
      <c r="W18" s="88" t="s">
        <v>57</v>
      </c>
      <c r="X18" s="127"/>
      <c r="Y18" s="128"/>
      <c r="AB18" s="61" t="str">
        <f t="shared" si="6"/>
        <v/>
      </c>
      <c r="AC18" s="62" t="str">
        <f>IF($AI$10="","",IF(AB18&lt;'EXPEDIENTE Y CONVENIO'!$F$25,1,0))</f>
        <v/>
      </c>
      <c r="AD18" s="61" t="str">
        <f t="shared" si="7"/>
        <v/>
      </c>
      <c r="AE18" s="63" t="str">
        <f>IF($AI$10="","",IF(AB18&gt;'EXPEDIENTE Y CONVENIO'!$F$29,1,IF(AD18&lt;'EXPEDIENTE Y CONVENIO'!$F$25,1,0)))</f>
        <v/>
      </c>
      <c r="AF18" s="63" t="str">
        <f t="shared" si="8"/>
        <v/>
      </c>
      <c r="AG18" s="85" t="s">
        <v>61</v>
      </c>
      <c r="AH18" s="86" t="s">
        <v>55</v>
      </c>
      <c r="AI18" s="87" t="s">
        <v>56</v>
      </c>
      <c r="AJ18" s="88" t="s">
        <v>57</v>
      </c>
      <c r="AK18" s="127"/>
      <c r="AL18" s="128"/>
      <c r="AO18" s="61" t="str">
        <f t="shared" si="9"/>
        <v/>
      </c>
      <c r="AP18" s="62" t="str">
        <f>IF($AV$10="","",IF(AO18&lt;'EXPEDIENTE Y CONVENIO'!$F$25,1,0))</f>
        <v/>
      </c>
      <c r="AQ18" s="61" t="str">
        <f t="shared" si="10"/>
        <v/>
      </c>
      <c r="AR18" s="63" t="str">
        <f>IF($AV$10="","",IF(AO18&gt;'EXPEDIENTE Y CONVENIO'!$F$29,1,IF(AQ18&lt;'EXPEDIENTE Y CONVENIO'!$F$25,1,0)))</f>
        <v/>
      </c>
      <c r="AS18" s="63" t="str">
        <f t="shared" si="11"/>
        <v/>
      </c>
      <c r="AT18" s="85" t="s">
        <v>61</v>
      </c>
      <c r="AU18" s="86" t="s">
        <v>55</v>
      </c>
      <c r="AV18" s="87" t="s">
        <v>56</v>
      </c>
      <c r="AW18" s="88" t="s">
        <v>57</v>
      </c>
      <c r="AX18" s="127"/>
      <c r="AY18" s="128"/>
    </row>
    <row r="19" spans="2:51" ht="60" customHeight="1">
      <c r="B19" s="61">
        <f t="shared" si="0"/>
        <v>45383</v>
      </c>
      <c r="C19" s="62">
        <f>IF($I$10="","",IF(B19&lt;'EXPEDIENTE Y CONVENIO'!$F$25,1,0))</f>
        <v>0</v>
      </c>
      <c r="D19" s="61">
        <f t="shared" si="1"/>
        <v>45412</v>
      </c>
      <c r="E19" s="63">
        <f>IF($I$10="","",IF(B19&gt;'EXPEDIENTE Y CONVENIO'!$F$29,1,IF(D19&lt;'EXPEDIENTE Y CONVENIO'!$F$25,1,0)))</f>
        <v>0</v>
      </c>
      <c r="F19" s="63">
        <f t="shared" si="2"/>
        <v>0</v>
      </c>
      <c r="G19" s="85" t="s">
        <v>62</v>
      </c>
      <c r="H19" s="86" t="s">
        <v>55</v>
      </c>
      <c r="I19" s="87" t="s">
        <v>56</v>
      </c>
      <c r="J19" s="88" t="s">
        <v>57</v>
      </c>
      <c r="K19" s="127" t="s">
        <v>63</v>
      </c>
      <c r="L19" s="128" t="s">
        <v>64</v>
      </c>
      <c r="O19" s="61" t="str">
        <f t="shared" si="3"/>
        <v/>
      </c>
      <c r="P19" s="62" t="str">
        <f>IF($V$10="","",IF(O19&lt;'EXPEDIENTE Y CONVENIO'!$F$25,1,0))</f>
        <v/>
      </c>
      <c r="Q19" s="61" t="str">
        <f t="shared" si="4"/>
        <v/>
      </c>
      <c r="R19" s="63" t="str">
        <f>IF($V$10="","",IF(O19&gt;'EXPEDIENTE Y CONVENIO'!$F$29,1,IF(Q19&lt;'EXPEDIENTE Y CONVENIO'!$F$25,1,0)))</f>
        <v/>
      </c>
      <c r="S19" s="63" t="str">
        <f t="shared" si="5"/>
        <v/>
      </c>
      <c r="T19" s="85" t="s">
        <v>62</v>
      </c>
      <c r="U19" s="86" t="s">
        <v>55</v>
      </c>
      <c r="V19" s="87" t="s">
        <v>56</v>
      </c>
      <c r="W19" s="88" t="s">
        <v>57</v>
      </c>
      <c r="X19" s="127" t="s">
        <v>63</v>
      </c>
      <c r="Y19" s="128" t="s">
        <v>64</v>
      </c>
      <c r="AB19" s="61" t="str">
        <f t="shared" si="6"/>
        <v/>
      </c>
      <c r="AC19" s="62" t="str">
        <f>IF($AI$10="","",IF(AB19&lt;'EXPEDIENTE Y CONVENIO'!$F$25,1,0))</f>
        <v/>
      </c>
      <c r="AD19" s="61" t="str">
        <f t="shared" si="7"/>
        <v/>
      </c>
      <c r="AE19" s="63" t="str">
        <f>IF($AI$10="","",IF(AB19&gt;'EXPEDIENTE Y CONVENIO'!$F$29,1,IF(AD19&lt;'EXPEDIENTE Y CONVENIO'!$F$25,1,0)))</f>
        <v/>
      </c>
      <c r="AF19" s="63" t="str">
        <f t="shared" si="8"/>
        <v/>
      </c>
      <c r="AG19" s="85" t="s">
        <v>62</v>
      </c>
      <c r="AH19" s="86" t="s">
        <v>55</v>
      </c>
      <c r="AI19" s="87" t="s">
        <v>56</v>
      </c>
      <c r="AJ19" s="88" t="s">
        <v>57</v>
      </c>
      <c r="AK19" s="127" t="s">
        <v>63</v>
      </c>
      <c r="AL19" s="128" t="s">
        <v>64</v>
      </c>
      <c r="AO19" s="61" t="str">
        <f t="shared" si="9"/>
        <v/>
      </c>
      <c r="AP19" s="62" t="str">
        <f>IF($AV$10="","",IF(AO19&lt;'EXPEDIENTE Y CONVENIO'!$F$25,1,0))</f>
        <v/>
      </c>
      <c r="AQ19" s="61" t="str">
        <f t="shared" si="10"/>
        <v/>
      </c>
      <c r="AR19" s="63" t="str">
        <f>IF($AV$10="","",IF(AO19&gt;'EXPEDIENTE Y CONVENIO'!$F$29,1,IF(AQ19&lt;'EXPEDIENTE Y CONVENIO'!$F$25,1,0)))</f>
        <v/>
      </c>
      <c r="AS19" s="63" t="str">
        <f t="shared" si="11"/>
        <v/>
      </c>
      <c r="AT19" s="85" t="s">
        <v>62</v>
      </c>
      <c r="AU19" s="86" t="s">
        <v>55</v>
      </c>
      <c r="AV19" s="87" t="s">
        <v>56</v>
      </c>
      <c r="AW19" s="88" t="s">
        <v>57</v>
      </c>
      <c r="AX19" s="127" t="s">
        <v>63</v>
      </c>
      <c r="AY19" s="128" t="s">
        <v>64</v>
      </c>
    </row>
    <row r="20" spans="2:51" ht="60" customHeight="1">
      <c r="B20" s="61">
        <f t="shared" si="0"/>
        <v>45413</v>
      </c>
      <c r="C20" s="62">
        <f>IF($I$10="","",IF(B20&lt;'EXPEDIENTE Y CONVENIO'!$F$25,1,0))</f>
        <v>0</v>
      </c>
      <c r="D20" s="61">
        <f t="shared" si="1"/>
        <v>45443</v>
      </c>
      <c r="E20" s="63">
        <f>IF($I$10="","",IF(B20&gt;'EXPEDIENTE Y CONVENIO'!$F$29,1,IF(D20&lt;'EXPEDIENTE Y CONVENIO'!$F$25,1,0)))</f>
        <v>0</v>
      </c>
      <c r="F20" s="63">
        <f t="shared" si="2"/>
        <v>0</v>
      </c>
      <c r="G20" s="85" t="s">
        <v>65</v>
      </c>
      <c r="H20" s="86" t="s">
        <v>55</v>
      </c>
      <c r="I20" s="87" t="s">
        <v>56</v>
      </c>
      <c r="J20" s="88" t="s">
        <v>57</v>
      </c>
      <c r="K20" s="127"/>
      <c r="L20" s="128"/>
      <c r="O20" s="61" t="str">
        <f t="shared" si="3"/>
        <v/>
      </c>
      <c r="P20" s="62" t="str">
        <f>IF($V$10="","",IF(O20&lt;'EXPEDIENTE Y CONVENIO'!$F$25,1,0))</f>
        <v/>
      </c>
      <c r="Q20" s="61" t="str">
        <f t="shared" si="4"/>
        <v/>
      </c>
      <c r="R20" s="63" t="str">
        <f>IF($V$10="","",IF(O20&gt;'EXPEDIENTE Y CONVENIO'!$F$29,1,IF(Q20&lt;'EXPEDIENTE Y CONVENIO'!$F$25,1,0)))</f>
        <v/>
      </c>
      <c r="S20" s="63" t="str">
        <f t="shared" si="5"/>
        <v/>
      </c>
      <c r="T20" s="85" t="s">
        <v>65</v>
      </c>
      <c r="U20" s="86" t="s">
        <v>55</v>
      </c>
      <c r="V20" s="87" t="s">
        <v>56</v>
      </c>
      <c r="W20" s="88" t="s">
        <v>57</v>
      </c>
      <c r="X20" s="127"/>
      <c r="Y20" s="128"/>
      <c r="AB20" s="61" t="str">
        <f t="shared" si="6"/>
        <v/>
      </c>
      <c r="AC20" s="62" t="str">
        <f>IF($AI$10="","",IF(AB20&lt;'EXPEDIENTE Y CONVENIO'!$F$25,1,0))</f>
        <v/>
      </c>
      <c r="AD20" s="61" t="str">
        <f t="shared" si="7"/>
        <v/>
      </c>
      <c r="AE20" s="63" t="str">
        <f>IF($AI$10="","",IF(AB20&gt;'EXPEDIENTE Y CONVENIO'!$F$29,1,IF(AD20&lt;'EXPEDIENTE Y CONVENIO'!$F$25,1,0)))</f>
        <v/>
      </c>
      <c r="AF20" s="63" t="str">
        <f t="shared" si="8"/>
        <v/>
      </c>
      <c r="AG20" s="85" t="s">
        <v>65</v>
      </c>
      <c r="AH20" s="86" t="s">
        <v>55</v>
      </c>
      <c r="AI20" s="87" t="s">
        <v>56</v>
      </c>
      <c r="AJ20" s="88" t="s">
        <v>57</v>
      </c>
      <c r="AK20" s="127"/>
      <c r="AL20" s="128"/>
      <c r="AO20" s="61" t="str">
        <f t="shared" si="9"/>
        <v/>
      </c>
      <c r="AP20" s="62" t="str">
        <f>IF($AV$10="","",IF(AO20&lt;'EXPEDIENTE Y CONVENIO'!$F$25,1,0))</f>
        <v/>
      </c>
      <c r="AQ20" s="61" t="str">
        <f t="shared" si="10"/>
        <v/>
      </c>
      <c r="AR20" s="63" t="str">
        <f>IF($AV$10="","",IF(AO20&gt;'EXPEDIENTE Y CONVENIO'!$F$29,1,IF(AQ20&lt;'EXPEDIENTE Y CONVENIO'!$F$25,1,0)))</f>
        <v/>
      </c>
      <c r="AS20" s="63" t="str">
        <f t="shared" si="11"/>
        <v/>
      </c>
      <c r="AT20" s="85" t="s">
        <v>65</v>
      </c>
      <c r="AU20" s="86" t="s">
        <v>55</v>
      </c>
      <c r="AV20" s="87" t="s">
        <v>56</v>
      </c>
      <c r="AW20" s="88" t="s">
        <v>57</v>
      </c>
      <c r="AX20" s="127"/>
      <c r="AY20" s="128"/>
    </row>
    <row r="21" spans="2:51" ht="60" customHeight="1">
      <c r="B21" s="61">
        <f t="shared" si="0"/>
        <v>45444</v>
      </c>
      <c r="C21" s="62">
        <f>IF($I$10="","",IF(B21&lt;'EXPEDIENTE Y CONVENIO'!$F$25,1,0))</f>
        <v>0</v>
      </c>
      <c r="D21" s="61">
        <f t="shared" si="1"/>
        <v>45473</v>
      </c>
      <c r="E21" s="63">
        <f>IF($I$10="","",IF(B21&gt;'EXPEDIENTE Y CONVENIO'!$F$29,1,IF(D21&lt;'EXPEDIENTE Y CONVENIO'!$F$25,1,0)))</f>
        <v>0</v>
      </c>
      <c r="F21" s="63">
        <f t="shared" si="2"/>
        <v>0</v>
      </c>
      <c r="G21" s="85" t="s">
        <v>66</v>
      </c>
      <c r="H21" s="86" t="s">
        <v>55</v>
      </c>
      <c r="I21" s="87" t="s">
        <v>56</v>
      </c>
      <c r="J21" s="88" t="s">
        <v>57</v>
      </c>
      <c r="K21" s="127"/>
      <c r="L21" s="128"/>
      <c r="O21" s="61" t="str">
        <f t="shared" si="3"/>
        <v/>
      </c>
      <c r="P21" s="62" t="str">
        <f>IF($V$10="","",IF(O21&lt;'EXPEDIENTE Y CONVENIO'!$F$25,1,0))</f>
        <v/>
      </c>
      <c r="Q21" s="61" t="str">
        <f t="shared" si="4"/>
        <v/>
      </c>
      <c r="R21" s="63" t="str">
        <f>IF($V$10="","",IF(O21&gt;'EXPEDIENTE Y CONVENIO'!$F$29,1,IF(Q21&lt;'EXPEDIENTE Y CONVENIO'!$F$25,1,0)))</f>
        <v/>
      </c>
      <c r="S21" s="63" t="str">
        <f t="shared" si="5"/>
        <v/>
      </c>
      <c r="T21" s="85" t="s">
        <v>66</v>
      </c>
      <c r="U21" s="86" t="s">
        <v>55</v>
      </c>
      <c r="V21" s="87" t="s">
        <v>56</v>
      </c>
      <c r="W21" s="88" t="s">
        <v>57</v>
      </c>
      <c r="X21" s="127"/>
      <c r="Y21" s="128"/>
      <c r="AB21" s="61" t="str">
        <f t="shared" si="6"/>
        <v/>
      </c>
      <c r="AC21" s="62" t="str">
        <f>IF($AI$10="","",IF(AB21&lt;'EXPEDIENTE Y CONVENIO'!$F$25,1,0))</f>
        <v/>
      </c>
      <c r="AD21" s="61" t="str">
        <f t="shared" si="7"/>
        <v/>
      </c>
      <c r="AE21" s="63" t="str">
        <f>IF($AI$10="","",IF(AB21&gt;'EXPEDIENTE Y CONVENIO'!$F$29,1,IF(AD21&lt;'EXPEDIENTE Y CONVENIO'!$F$25,1,0)))</f>
        <v/>
      </c>
      <c r="AF21" s="63" t="str">
        <f t="shared" si="8"/>
        <v/>
      </c>
      <c r="AG21" s="85" t="s">
        <v>66</v>
      </c>
      <c r="AH21" s="86" t="s">
        <v>55</v>
      </c>
      <c r="AI21" s="87" t="s">
        <v>56</v>
      </c>
      <c r="AJ21" s="88" t="s">
        <v>57</v>
      </c>
      <c r="AK21" s="127"/>
      <c r="AL21" s="128"/>
      <c r="AO21" s="61" t="str">
        <f t="shared" si="9"/>
        <v/>
      </c>
      <c r="AP21" s="62" t="str">
        <f>IF($AV$10="","",IF(AO21&lt;'EXPEDIENTE Y CONVENIO'!$F$25,1,0))</f>
        <v/>
      </c>
      <c r="AQ21" s="61" t="str">
        <f t="shared" si="10"/>
        <v/>
      </c>
      <c r="AR21" s="63" t="str">
        <f>IF($AV$10="","",IF(AO21&gt;'EXPEDIENTE Y CONVENIO'!$F$29,1,IF(AQ21&lt;'EXPEDIENTE Y CONVENIO'!$F$25,1,0)))</f>
        <v/>
      </c>
      <c r="AS21" s="63" t="str">
        <f t="shared" si="11"/>
        <v/>
      </c>
      <c r="AT21" s="85" t="s">
        <v>66</v>
      </c>
      <c r="AU21" s="86" t="s">
        <v>55</v>
      </c>
      <c r="AV21" s="87" t="s">
        <v>56</v>
      </c>
      <c r="AW21" s="88" t="s">
        <v>57</v>
      </c>
      <c r="AX21" s="127"/>
      <c r="AY21" s="128"/>
    </row>
    <row r="22" spans="2:51" ht="60" customHeight="1">
      <c r="B22" s="61">
        <f t="shared" si="0"/>
        <v>45474</v>
      </c>
      <c r="C22" s="62">
        <f>IF($I$10="","",IF(B22&lt;'EXPEDIENTE Y CONVENIO'!$F$25,1,0))</f>
        <v>0</v>
      </c>
      <c r="D22" s="61">
        <f t="shared" si="1"/>
        <v>45504</v>
      </c>
      <c r="E22" s="63">
        <f>IF($I$10="","",IF(B22&gt;'EXPEDIENTE Y CONVENIO'!$F$29,1,IF(D22&lt;'EXPEDIENTE Y CONVENIO'!$F$25,1,0)))</f>
        <v>0</v>
      </c>
      <c r="F22" s="63">
        <f t="shared" si="2"/>
        <v>0</v>
      </c>
      <c r="G22" s="85" t="s">
        <v>67</v>
      </c>
      <c r="H22" s="86" t="s">
        <v>55</v>
      </c>
      <c r="I22" s="87" t="s">
        <v>56</v>
      </c>
      <c r="J22" s="88" t="s">
        <v>57</v>
      </c>
      <c r="K22" s="127" t="s">
        <v>68</v>
      </c>
      <c r="L22" s="128" t="s">
        <v>69</v>
      </c>
      <c r="O22" s="61" t="str">
        <f t="shared" si="3"/>
        <v/>
      </c>
      <c r="P22" s="62" t="str">
        <f>IF($V$10="","",IF(O22&lt;'EXPEDIENTE Y CONVENIO'!$F$25,1,0))</f>
        <v/>
      </c>
      <c r="Q22" s="61" t="str">
        <f t="shared" si="4"/>
        <v/>
      </c>
      <c r="R22" s="63" t="str">
        <f>IF($V$10="","",IF(O22&gt;'EXPEDIENTE Y CONVENIO'!$F$29,1,IF(Q22&lt;'EXPEDIENTE Y CONVENIO'!$F$25,1,0)))</f>
        <v/>
      </c>
      <c r="S22" s="63" t="str">
        <f t="shared" si="5"/>
        <v/>
      </c>
      <c r="T22" s="85" t="s">
        <v>67</v>
      </c>
      <c r="U22" s="86" t="s">
        <v>55</v>
      </c>
      <c r="V22" s="87" t="s">
        <v>56</v>
      </c>
      <c r="W22" s="88" t="s">
        <v>57</v>
      </c>
      <c r="X22" s="127" t="s">
        <v>68</v>
      </c>
      <c r="Y22" s="128" t="s">
        <v>69</v>
      </c>
      <c r="AB22" s="61" t="str">
        <f t="shared" si="6"/>
        <v/>
      </c>
      <c r="AC22" s="62" t="str">
        <f>IF($AI$10="","",IF(AB22&lt;'EXPEDIENTE Y CONVENIO'!$F$25,1,0))</f>
        <v/>
      </c>
      <c r="AD22" s="61" t="str">
        <f t="shared" si="7"/>
        <v/>
      </c>
      <c r="AE22" s="63" t="str">
        <f>IF($AI$10="","",IF(AB22&gt;'EXPEDIENTE Y CONVENIO'!$F$29,1,IF(AD22&lt;'EXPEDIENTE Y CONVENIO'!$F$25,1,0)))</f>
        <v/>
      </c>
      <c r="AF22" s="63" t="str">
        <f t="shared" si="8"/>
        <v/>
      </c>
      <c r="AG22" s="85" t="s">
        <v>67</v>
      </c>
      <c r="AH22" s="86" t="s">
        <v>55</v>
      </c>
      <c r="AI22" s="87" t="s">
        <v>56</v>
      </c>
      <c r="AJ22" s="88" t="s">
        <v>57</v>
      </c>
      <c r="AK22" s="127" t="s">
        <v>68</v>
      </c>
      <c r="AL22" s="128" t="s">
        <v>69</v>
      </c>
      <c r="AO22" s="61" t="str">
        <f t="shared" si="9"/>
        <v/>
      </c>
      <c r="AP22" s="62" t="str">
        <f>IF($AV$10="","",IF(AO22&lt;'EXPEDIENTE Y CONVENIO'!$F$25,1,0))</f>
        <v/>
      </c>
      <c r="AQ22" s="61" t="str">
        <f t="shared" si="10"/>
        <v/>
      </c>
      <c r="AR22" s="63" t="str">
        <f>IF($AV$10="","",IF(AO22&gt;'EXPEDIENTE Y CONVENIO'!$F$29,1,IF(AQ22&lt;'EXPEDIENTE Y CONVENIO'!$F$25,1,0)))</f>
        <v/>
      </c>
      <c r="AS22" s="63" t="str">
        <f t="shared" si="11"/>
        <v/>
      </c>
      <c r="AT22" s="85" t="s">
        <v>67</v>
      </c>
      <c r="AU22" s="86" t="s">
        <v>55</v>
      </c>
      <c r="AV22" s="87" t="s">
        <v>56</v>
      </c>
      <c r="AW22" s="88" t="s">
        <v>57</v>
      </c>
      <c r="AX22" s="127" t="s">
        <v>68</v>
      </c>
      <c r="AY22" s="128" t="s">
        <v>69</v>
      </c>
    </row>
    <row r="23" spans="2:51" ht="60" customHeight="1">
      <c r="B23" s="61">
        <f t="shared" si="0"/>
        <v>45505</v>
      </c>
      <c r="C23" s="62">
        <f>IF($I$10="","",IF(B23&lt;'EXPEDIENTE Y CONVENIO'!$F$25,1,0))</f>
        <v>0</v>
      </c>
      <c r="D23" s="61">
        <f t="shared" si="1"/>
        <v>45535</v>
      </c>
      <c r="E23" s="63">
        <f>IF($I$10="","",IF(B23&gt;'EXPEDIENTE Y CONVENIO'!$F$29,1,IF(D23&lt;'EXPEDIENTE Y CONVENIO'!$F$25,1,0)))</f>
        <v>0</v>
      </c>
      <c r="F23" s="63">
        <f t="shared" si="2"/>
        <v>0</v>
      </c>
      <c r="G23" s="85" t="s">
        <v>70</v>
      </c>
      <c r="H23" s="86" t="s">
        <v>55</v>
      </c>
      <c r="I23" s="87" t="s">
        <v>56</v>
      </c>
      <c r="J23" s="88" t="s">
        <v>57</v>
      </c>
      <c r="K23" s="127"/>
      <c r="L23" s="128"/>
      <c r="O23" s="61" t="str">
        <f t="shared" si="3"/>
        <v/>
      </c>
      <c r="P23" s="62" t="str">
        <f>IF($V$10="","",IF(O23&lt;'EXPEDIENTE Y CONVENIO'!$F$25,1,0))</f>
        <v/>
      </c>
      <c r="Q23" s="61" t="str">
        <f t="shared" si="4"/>
        <v/>
      </c>
      <c r="R23" s="63" t="str">
        <f>IF($V$10="","",IF(O23&gt;'EXPEDIENTE Y CONVENIO'!$F$29,1,IF(Q23&lt;'EXPEDIENTE Y CONVENIO'!$F$25,1,0)))</f>
        <v/>
      </c>
      <c r="S23" s="63" t="str">
        <f t="shared" si="5"/>
        <v/>
      </c>
      <c r="T23" s="85" t="s">
        <v>70</v>
      </c>
      <c r="U23" s="86" t="s">
        <v>55</v>
      </c>
      <c r="V23" s="87" t="s">
        <v>56</v>
      </c>
      <c r="W23" s="88" t="s">
        <v>57</v>
      </c>
      <c r="X23" s="127"/>
      <c r="Y23" s="128"/>
      <c r="AB23" s="61" t="str">
        <f t="shared" si="6"/>
        <v/>
      </c>
      <c r="AC23" s="62" t="str">
        <f>IF($AI$10="","",IF(AB23&lt;'EXPEDIENTE Y CONVENIO'!$F$25,1,0))</f>
        <v/>
      </c>
      <c r="AD23" s="61" t="str">
        <f t="shared" si="7"/>
        <v/>
      </c>
      <c r="AE23" s="63" t="str">
        <f>IF($AI$10="","",IF(AB23&gt;'EXPEDIENTE Y CONVENIO'!$F$29,1,IF(AD23&lt;'EXPEDIENTE Y CONVENIO'!$F$25,1,0)))</f>
        <v/>
      </c>
      <c r="AF23" s="63" t="str">
        <f t="shared" si="8"/>
        <v/>
      </c>
      <c r="AG23" s="85" t="s">
        <v>70</v>
      </c>
      <c r="AH23" s="86" t="s">
        <v>55</v>
      </c>
      <c r="AI23" s="87" t="s">
        <v>56</v>
      </c>
      <c r="AJ23" s="88" t="s">
        <v>57</v>
      </c>
      <c r="AK23" s="127"/>
      <c r="AL23" s="128"/>
      <c r="AO23" s="61" t="str">
        <f t="shared" si="9"/>
        <v/>
      </c>
      <c r="AP23" s="62" t="str">
        <f>IF($AV$10="","",IF(AO23&lt;'EXPEDIENTE Y CONVENIO'!$F$25,1,0))</f>
        <v/>
      </c>
      <c r="AQ23" s="61" t="str">
        <f t="shared" si="10"/>
        <v/>
      </c>
      <c r="AR23" s="63" t="str">
        <f>IF($AV$10="","",IF(AO23&gt;'EXPEDIENTE Y CONVENIO'!$F$29,1,IF(AQ23&lt;'EXPEDIENTE Y CONVENIO'!$F$25,1,0)))</f>
        <v/>
      </c>
      <c r="AS23" s="63" t="str">
        <f t="shared" si="11"/>
        <v/>
      </c>
      <c r="AT23" s="85" t="s">
        <v>70</v>
      </c>
      <c r="AU23" s="86" t="s">
        <v>55</v>
      </c>
      <c r="AV23" s="87" t="s">
        <v>56</v>
      </c>
      <c r="AW23" s="88" t="s">
        <v>57</v>
      </c>
      <c r="AX23" s="127"/>
      <c r="AY23" s="128"/>
    </row>
    <row r="24" spans="2:51" ht="60" customHeight="1">
      <c r="B24" s="61">
        <f t="shared" si="0"/>
        <v>45536</v>
      </c>
      <c r="C24" s="62">
        <f>IF($I$10="","",IF(B24&lt;'EXPEDIENTE Y CONVENIO'!$F$25,1,0))</f>
        <v>0</v>
      </c>
      <c r="D24" s="61">
        <f t="shared" si="1"/>
        <v>45565</v>
      </c>
      <c r="E24" s="63">
        <f>IF($I$10="","",IF(B24&gt;'EXPEDIENTE Y CONVENIO'!$F$29,1,IF(D24&lt;'EXPEDIENTE Y CONVENIO'!$F$25,1,0)))</f>
        <v>0</v>
      </c>
      <c r="F24" s="63">
        <f t="shared" si="2"/>
        <v>0</v>
      </c>
      <c r="G24" s="85" t="s">
        <v>71</v>
      </c>
      <c r="H24" s="86" t="s">
        <v>55</v>
      </c>
      <c r="I24" s="87" t="s">
        <v>56</v>
      </c>
      <c r="J24" s="88" t="s">
        <v>57</v>
      </c>
      <c r="K24" s="127"/>
      <c r="L24" s="128"/>
      <c r="O24" s="61" t="str">
        <f t="shared" si="3"/>
        <v/>
      </c>
      <c r="P24" s="62" t="str">
        <f>IF($V$10="","",IF(O24&lt;'EXPEDIENTE Y CONVENIO'!$F$25,1,0))</f>
        <v/>
      </c>
      <c r="Q24" s="61" t="str">
        <f t="shared" si="4"/>
        <v/>
      </c>
      <c r="R24" s="63" t="str">
        <f>IF($V$10="","",IF(O24&gt;'EXPEDIENTE Y CONVENIO'!$F$29,1,IF(Q24&lt;'EXPEDIENTE Y CONVENIO'!$F$25,1,0)))</f>
        <v/>
      </c>
      <c r="S24" s="63" t="str">
        <f t="shared" si="5"/>
        <v/>
      </c>
      <c r="T24" s="85" t="s">
        <v>71</v>
      </c>
      <c r="U24" s="86" t="s">
        <v>55</v>
      </c>
      <c r="V24" s="87" t="s">
        <v>56</v>
      </c>
      <c r="W24" s="88" t="s">
        <v>57</v>
      </c>
      <c r="X24" s="127"/>
      <c r="Y24" s="128"/>
      <c r="AB24" s="61" t="str">
        <f t="shared" si="6"/>
        <v/>
      </c>
      <c r="AC24" s="62" t="str">
        <f>IF($AI$10="","",IF(AB24&lt;'EXPEDIENTE Y CONVENIO'!$F$25,1,0))</f>
        <v/>
      </c>
      <c r="AD24" s="61" t="str">
        <f t="shared" si="7"/>
        <v/>
      </c>
      <c r="AE24" s="63" t="str">
        <f>IF($AI$10="","",IF(AB24&gt;'EXPEDIENTE Y CONVENIO'!$F$29,1,IF(AD24&lt;'EXPEDIENTE Y CONVENIO'!$F$25,1,0)))</f>
        <v/>
      </c>
      <c r="AF24" s="63" t="str">
        <f t="shared" si="8"/>
        <v/>
      </c>
      <c r="AG24" s="85" t="s">
        <v>71</v>
      </c>
      <c r="AH24" s="86" t="s">
        <v>55</v>
      </c>
      <c r="AI24" s="87" t="s">
        <v>56</v>
      </c>
      <c r="AJ24" s="88" t="s">
        <v>57</v>
      </c>
      <c r="AK24" s="127"/>
      <c r="AL24" s="128"/>
      <c r="AO24" s="61" t="str">
        <f t="shared" si="9"/>
        <v/>
      </c>
      <c r="AP24" s="62" t="str">
        <f>IF($AV$10="","",IF(AO24&lt;'EXPEDIENTE Y CONVENIO'!$F$25,1,0))</f>
        <v/>
      </c>
      <c r="AQ24" s="61" t="str">
        <f t="shared" si="10"/>
        <v/>
      </c>
      <c r="AR24" s="63" t="str">
        <f>IF($AV$10="","",IF(AO24&gt;'EXPEDIENTE Y CONVENIO'!$F$29,1,IF(AQ24&lt;'EXPEDIENTE Y CONVENIO'!$F$25,1,0)))</f>
        <v/>
      </c>
      <c r="AS24" s="63" t="str">
        <f t="shared" si="11"/>
        <v/>
      </c>
      <c r="AT24" s="85" t="s">
        <v>71</v>
      </c>
      <c r="AU24" s="86" t="s">
        <v>55</v>
      </c>
      <c r="AV24" s="87" t="s">
        <v>56</v>
      </c>
      <c r="AW24" s="88" t="s">
        <v>57</v>
      </c>
      <c r="AX24" s="127"/>
      <c r="AY24" s="128"/>
    </row>
    <row r="25" spans="2:51" ht="60" customHeight="1">
      <c r="B25" s="61">
        <f t="shared" si="0"/>
        <v>45566</v>
      </c>
      <c r="C25" s="62">
        <f>IF($I$10="","",IF(B25&lt;'EXPEDIENTE Y CONVENIO'!$F$25,1,0))</f>
        <v>0</v>
      </c>
      <c r="D25" s="61">
        <f t="shared" si="1"/>
        <v>45596</v>
      </c>
      <c r="E25" s="63">
        <f>IF($I$10="","",IF(B25&gt;'EXPEDIENTE Y CONVENIO'!$F$29,1,IF(D25&lt;'EXPEDIENTE Y CONVENIO'!$F$25,1,0)))</f>
        <v>0</v>
      </c>
      <c r="F25" s="63">
        <f t="shared" si="2"/>
        <v>0</v>
      </c>
      <c r="G25" s="85" t="s">
        <v>72</v>
      </c>
      <c r="H25" s="86" t="s">
        <v>55</v>
      </c>
      <c r="I25" s="87" t="s">
        <v>56</v>
      </c>
      <c r="J25" s="88" t="s">
        <v>57</v>
      </c>
      <c r="K25" s="127" t="s">
        <v>73</v>
      </c>
      <c r="L25" s="128" t="s">
        <v>74</v>
      </c>
      <c r="O25" s="61" t="str">
        <f t="shared" si="3"/>
        <v/>
      </c>
      <c r="P25" s="62" t="str">
        <f>IF($V$10="","",IF(O25&lt;'EXPEDIENTE Y CONVENIO'!$F$25,1,0))</f>
        <v/>
      </c>
      <c r="Q25" s="61" t="str">
        <f t="shared" si="4"/>
        <v/>
      </c>
      <c r="R25" s="63" t="str">
        <f>IF($V$10="","",IF(O25&gt;'EXPEDIENTE Y CONVENIO'!$F$29,1,IF(Q25&lt;'EXPEDIENTE Y CONVENIO'!$F$25,1,0)))</f>
        <v/>
      </c>
      <c r="S25" s="63" t="str">
        <f t="shared" si="5"/>
        <v/>
      </c>
      <c r="T25" s="85" t="s">
        <v>72</v>
      </c>
      <c r="U25" s="86" t="s">
        <v>55</v>
      </c>
      <c r="V25" s="87" t="s">
        <v>56</v>
      </c>
      <c r="W25" s="88" t="s">
        <v>57</v>
      </c>
      <c r="X25" s="127" t="s">
        <v>73</v>
      </c>
      <c r="Y25" s="128" t="s">
        <v>74</v>
      </c>
      <c r="AB25" s="61" t="str">
        <f t="shared" si="6"/>
        <v/>
      </c>
      <c r="AC25" s="62" t="str">
        <f>IF($AI$10="","",IF(AB25&lt;'EXPEDIENTE Y CONVENIO'!$F$25,1,0))</f>
        <v/>
      </c>
      <c r="AD25" s="61" t="str">
        <f t="shared" si="7"/>
        <v/>
      </c>
      <c r="AE25" s="63" t="str">
        <f>IF($AI$10="","",IF(AB25&gt;'EXPEDIENTE Y CONVENIO'!$F$29,1,IF(AD25&lt;'EXPEDIENTE Y CONVENIO'!$F$25,1,0)))</f>
        <v/>
      </c>
      <c r="AF25" s="63" t="str">
        <f t="shared" si="8"/>
        <v/>
      </c>
      <c r="AG25" s="85" t="s">
        <v>72</v>
      </c>
      <c r="AH25" s="86" t="s">
        <v>55</v>
      </c>
      <c r="AI25" s="87" t="s">
        <v>56</v>
      </c>
      <c r="AJ25" s="88" t="s">
        <v>57</v>
      </c>
      <c r="AK25" s="127" t="s">
        <v>73</v>
      </c>
      <c r="AL25" s="128" t="s">
        <v>74</v>
      </c>
      <c r="AO25" s="61" t="str">
        <f t="shared" si="9"/>
        <v/>
      </c>
      <c r="AP25" s="62" t="str">
        <f>IF($AV$10="","",IF(AO25&lt;'EXPEDIENTE Y CONVENIO'!$F$25,1,0))</f>
        <v/>
      </c>
      <c r="AQ25" s="61" t="str">
        <f t="shared" si="10"/>
        <v/>
      </c>
      <c r="AR25" s="63" t="str">
        <f>IF($AV$10="","",IF(AO25&gt;'EXPEDIENTE Y CONVENIO'!$F$29,1,IF(AQ25&lt;'EXPEDIENTE Y CONVENIO'!$F$25,1,0)))</f>
        <v/>
      </c>
      <c r="AS25" s="63" t="str">
        <f t="shared" si="11"/>
        <v/>
      </c>
      <c r="AT25" s="85" t="s">
        <v>72</v>
      </c>
      <c r="AU25" s="86" t="s">
        <v>55</v>
      </c>
      <c r="AV25" s="87" t="s">
        <v>56</v>
      </c>
      <c r="AW25" s="88" t="s">
        <v>57</v>
      </c>
      <c r="AX25" s="127" t="s">
        <v>73</v>
      </c>
      <c r="AY25" s="128" t="s">
        <v>74</v>
      </c>
    </row>
    <row r="26" spans="2:51" ht="60" customHeight="1">
      <c r="B26" s="61">
        <f t="shared" si="0"/>
        <v>45597</v>
      </c>
      <c r="C26" s="62">
        <f>IF($I$10="","",IF(B26&lt;'EXPEDIENTE Y CONVENIO'!$F$25,1,0))</f>
        <v>0</v>
      </c>
      <c r="D26" s="61">
        <f t="shared" si="1"/>
        <v>45626</v>
      </c>
      <c r="E26" s="63">
        <f>IF($I$10="","",IF(B26&gt;'EXPEDIENTE Y CONVENIO'!$F$29,1,IF(D26&lt;'EXPEDIENTE Y CONVENIO'!$F$25,1,0)))</f>
        <v>0</v>
      </c>
      <c r="F26" s="63">
        <f t="shared" si="2"/>
        <v>0</v>
      </c>
      <c r="G26" s="85" t="s">
        <v>75</v>
      </c>
      <c r="H26" s="86" t="s">
        <v>55</v>
      </c>
      <c r="I26" s="87" t="s">
        <v>56</v>
      </c>
      <c r="J26" s="88" t="s">
        <v>57</v>
      </c>
      <c r="K26" s="127"/>
      <c r="L26" s="128"/>
      <c r="O26" s="61" t="str">
        <f t="shared" si="3"/>
        <v/>
      </c>
      <c r="P26" s="62" t="str">
        <f>IF($V$10="","",IF(O26&lt;'EXPEDIENTE Y CONVENIO'!$F$25,1,0))</f>
        <v/>
      </c>
      <c r="Q26" s="61" t="str">
        <f t="shared" si="4"/>
        <v/>
      </c>
      <c r="R26" s="63" t="str">
        <f>IF($V$10="","",IF(O26&gt;'EXPEDIENTE Y CONVENIO'!$F$29,1,IF(Q26&lt;'EXPEDIENTE Y CONVENIO'!$F$25,1,0)))</f>
        <v/>
      </c>
      <c r="S26" s="63" t="str">
        <f t="shared" si="5"/>
        <v/>
      </c>
      <c r="T26" s="85" t="s">
        <v>75</v>
      </c>
      <c r="U26" s="86" t="s">
        <v>55</v>
      </c>
      <c r="V26" s="87" t="s">
        <v>56</v>
      </c>
      <c r="W26" s="88" t="s">
        <v>57</v>
      </c>
      <c r="X26" s="127"/>
      <c r="Y26" s="128"/>
      <c r="AB26" s="61" t="str">
        <f t="shared" si="6"/>
        <v/>
      </c>
      <c r="AC26" s="62" t="str">
        <f>IF($AI$10="","",IF(AB26&lt;'EXPEDIENTE Y CONVENIO'!$F$25,1,0))</f>
        <v/>
      </c>
      <c r="AD26" s="61" t="str">
        <f t="shared" si="7"/>
        <v/>
      </c>
      <c r="AE26" s="63" t="str">
        <f>IF($AI$10="","",IF(AB26&gt;'EXPEDIENTE Y CONVENIO'!$F$29,1,IF(AD26&lt;'EXPEDIENTE Y CONVENIO'!$F$25,1,0)))</f>
        <v/>
      </c>
      <c r="AF26" s="63" t="str">
        <f t="shared" si="8"/>
        <v/>
      </c>
      <c r="AG26" s="85" t="s">
        <v>75</v>
      </c>
      <c r="AH26" s="86" t="s">
        <v>55</v>
      </c>
      <c r="AI26" s="87" t="s">
        <v>56</v>
      </c>
      <c r="AJ26" s="88" t="s">
        <v>57</v>
      </c>
      <c r="AK26" s="127"/>
      <c r="AL26" s="128"/>
      <c r="AO26" s="61" t="str">
        <f t="shared" si="9"/>
        <v/>
      </c>
      <c r="AP26" s="62" t="str">
        <f>IF($AV$10="","",IF(AO26&lt;'EXPEDIENTE Y CONVENIO'!$F$25,1,0))</f>
        <v/>
      </c>
      <c r="AQ26" s="61" t="str">
        <f t="shared" si="10"/>
        <v/>
      </c>
      <c r="AR26" s="63" t="str">
        <f>IF($AV$10="","",IF(AO26&gt;'EXPEDIENTE Y CONVENIO'!$F$29,1,IF(AQ26&lt;'EXPEDIENTE Y CONVENIO'!$F$25,1,0)))</f>
        <v/>
      </c>
      <c r="AS26" s="63" t="str">
        <f t="shared" si="11"/>
        <v/>
      </c>
      <c r="AT26" s="85" t="s">
        <v>75</v>
      </c>
      <c r="AU26" s="86" t="s">
        <v>55</v>
      </c>
      <c r="AV26" s="87" t="s">
        <v>56</v>
      </c>
      <c r="AW26" s="88" t="s">
        <v>57</v>
      </c>
      <c r="AX26" s="127"/>
      <c r="AY26" s="128"/>
    </row>
    <row r="27" spans="2:51" ht="60" customHeight="1" thickBot="1">
      <c r="B27" s="61">
        <f t="shared" si="0"/>
        <v>45627</v>
      </c>
      <c r="C27" s="62">
        <f>IF($I$10="","",IF(B27&lt;'EXPEDIENTE Y CONVENIO'!$F$25,1,0))</f>
        <v>0</v>
      </c>
      <c r="D27" s="61">
        <f t="shared" si="1"/>
        <v>45657</v>
      </c>
      <c r="E27" s="63">
        <f>IF($I$10="","",IF(B27&gt;'EXPEDIENTE Y CONVENIO'!$F$29,1,IF(D27&lt;'EXPEDIENTE Y CONVENIO'!$F$25,1,0)))</f>
        <v>0</v>
      </c>
      <c r="F27" s="63">
        <f t="shared" si="2"/>
        <v>0</v>
      </c>
      <c r="G27" s="89" t="s">
        <v>76</v>
      </c>
      <c r="H27" s="90" t="s">
        <v>55</v>
      </c>
      <c r="I27" s="91" t="s">
        <v>56</v>
      </c>
      <c r="J27" s="92" t="s">
        <v>57</v>
      </c>
      <c r="K27" s="129"/>
      <c r="L27" s="130"/>
      <c r="O27" s="61" t="str">
        <f t="shared" si="3"/>
        <v/>
      </c>
      <c r="P27" s="62" t="str">
        <f>IF($V$10="","",IF(O27&lt;'EXPEDIENTE Y CONVENIO'!$F$25,1,0))</f>
        <v/>
      </c>
      <c r="Q27" s="61" t="str">
        <f t="shared" si="4"/>
        <v/>
      </c>
      <c r="R27" s="63" t="str">
        <f>IF($V$10="","",IF(O27&gt;'EXPEDIENTE Y CONVENIO'!$F$29,1,IF(Q27&lt;'EXPEDIENTE Y CONVENIO'!$F$25,1,0)))</f>
        <v/>
      </c>
      <c r="S27" s="63" t="str">
        <f t="shared" si="5"/>
        <v/>
      </c>
      <c r="T27" s="89" t="s">
        <v>76</v>
      </c>
      <c r="U27" s="90" t="s">
        <v>55</v>
      </c>
      <c r="V27" s="91" t="s">
        <v>56</v>
      </c>
      <c r="W27" s="92" t="s">
        <v>57</v>
      </c>
      <c r="X27" s="129"/>
      <c r="Y27" s="130"/>
      <c r="AB27" s="61" t="str">
        <f t="shared" si="6"/>
        <v/>
      </c>
      <c r="AC27" s="62" t="str">
        <f>IF($AI$10="","",IF(AB27&lt;'EXPEDIENTE Y CONVENIO'!$F$25,1,0))</f>
        <v/>
      </c>
      <c r="AD27" s="61" t="str">
        <f t="shared" si="7"/>
        <v/>
      </c>
      <c r="AE27" s="63" t="str">
        <f>IF($AI$10="","",IF(AB27&gt;'EXPEDIENTE Y CONVENIO'!$F$29,1,IF(AD27&lt;'EXPEDIENTE Y CONVENIO'!$F$25,1,0)))</f>
        <v/>
      </c>
      <c r="AF27" s="63" t="str">
        <f t="shared" si="8"/>
        <v/>
      </c>
      <c r="AG27" s="89" t="s">
        <v>76</v>
      </c>
      <c r="AH27" s="90" t="s">
        <v>55</v>
      </c>
      <c r="AI27" s="91" t="s">
        <v>56</v>
      </c>
      <c r="AJ27" s="92" t="s">
        <v>57</v>
      </c>
      <c r="AK27" s="129"/>
      <c r="AL27" s="130"/>
      <c r="AO27" s="61" t="str">
        <f t="shared" si="9"/>
        <v/>
      </c>
      <c r="AP27" s="62" t="str">
        <f>IF($AV$10="","",IF(AO27&lt;'EXPEDIENTE Y CONVENIO'!$F$25,1,0))</f>
        <v/>
      </c>
      <c r="AQ27" s="61" t="str">
        <f t="shared" si="10"/>
        <v/>
      </c>
      <c r="AR27" s="63" t="str">
        <f>IF($AV$10="","",IF(AO27&gt;'EXPEDIENTE Y CONVENIO'!$F$29,1,IF(AQ27&lt;'EXPEDIENTE Y CONVENIO'!$F$25,1,0)))</f>
        <v/>
      </c>
      <c r="AS27" s="63" t="str">
        <f t="shared" si="11"/>
        <v/>
      </c>
      <c r="AT27" s="89" t="s">
        <v>76</v>
      </c>
      <c r="AU27" s="90" t="s">
        <v>55</v>
      </c>
      <c r="AV27" s="91" t="s">
        <v>56</v>
      </c>
      <c r="AW27" s="92" t="s">
        <v>57</v>
      </c>
      <c r="AX27" s="129"/>
      <c r="AY27" s="130"/>
    </row>
    <row r="28" spans="2:51" ht="13.5" customHeight="1"/>
    <row r="29" spans="2:51" ht="13.5" customHeight="1"/>
    <row r="30" spans="2:51" ht="13.5" customHeight="1"/>
    <row r="31" spans="2:51" ht="13.5" customHeight="1"/>
    <row r="32" spans="2:51" ht="13.5" customHeight="1"/>
    <row r="33" ht="13.5" customHeight="1"/>
  </sheetData>
  <sheetProtection algorithmName="SHA-512" hashValue="MmCIvKpL54HWaK+W1L3inpiIZvQcHoNYpiBwRfpxyOSXou2KusfxiRF+8ikTCgfTjY6oR8A+RZYVpfGwajD+oQ==" saltValue="1jQzftRKjq3N7MtNkco72w==" spinCount="100000" sheet="1" selectLockedCells="1"/>
  <mergeCells count="44">
    <mergeCell ref="AK19:AK21"/>
    <mergeCell ref="AL19:AL21"/>
    <mergeCell ref="AK22:AK24"/>
    <mergeCell ref="AL22:AL24"/>
    <mergeCell ref="AK25:AK27"/>
    <mergeCell ref="AL25:AL27"/>
    <mergeCell ref="AI2:AL2"/>
    <mergeCell ref="AK8:AK12"/>
    <mergeCell ref="AL8:AL12"/>
    <mergeCell ref="AK16:AK18"/>
    <mergeCell ref="AL16:AL18"/>
    <mergeCell ref="K8:K12"/>
    <mergeCell ref="L8:L12"/>
    <mergeCell ref="K16:K18"/>
    <mergeCell ref="L16:L18"/>
    <mergeCell ref="K19:K21"/>
    <mergeCell ref="L19:L21"/>
    <mergeCell ref="K25:K27"/>
    <mergeCell ref="L25:L27"/>
    <mergeCell ref="X25:X27"/>
    <mergeCell ref="Y25:Y27"/>
    <mergeCell ref="I2:L2"/>
    <mergeCell ref="V2:Y2"/>
    <mergeCell ref="X22:X24"/>
    <mergeCell ref="Y22:Y24"/>
    <mergeCell ref="K22:K24"/>
    <mergeCell ref="L22:L24"/>
    <mergeCell ref="X8:X12"/>
    <mergeCell ref="Y8:Y12"/>
    <mergeCell ref="X16:X18"/>
    <mergeCell ref="Y16:Y18"/>
    <mergeCell ref="X19:X21"/>
    <mergeCell ref="Y19:Y21"/>
    <mergeCell ref="AV2:AY2"/>
    <mergeCell ref="AX8:AX12"/>
    <mergeCell ref="AY8:AY12"/>
    <mergeCell ref="AX16:AX18"/>
    <mergeCell ref="AY16:AY18"/>
    <mergeCell ref="AX19:AX21"/>
    <mergeCell ref="AY19:AY21"/>
    <mergeCell ref="AX22:AX24"/>
    <mergeCell ref="AY22:AY24"/>
    <mergeCell ref="AX25:AX27"/>
    <mergeCell ref="AY25:AY27"/>
  </mergeCells>
  <phoneticPr fontId="10" type="noConversion"/>
  <conditionalFormatting sqref="H16:J27">
    <cfRule type="expression" dxfId="11" priority="8">
      <formula>$F16=1</formula>
    </cfRule>
  </conditionalFormatting>
  <conditionalFormatting sqref="K16:L27">
    <cfRule type="expression" dxfId="10" priority="7">
      <formula>SUM($F16:$F18)=3</formula>
    </cfRule>
  </conditionalFormatting>
  <conditionalFormatting sqref="N1:AZ1048576">
    <cfRule type="expression" dxfId="9" priority="12" stopIfTrue="1">
      <formula>$V$10=""</formula>
    </cfRule>
  </conditionalFormatting>
  <conditionalFormatting sqref="U16:W27">
    <cfRule type="expression" dxfId="8" priority="6">
      <formula>$S16=1</formula>
    </cfRule>
  </conditionalFormatting>
  <conditionalFormatting sqref="X16:Y27">
    <cfRule type="expression" dxfId="7" priority="5">
      <formula>SUM($S16:$S18)=3</formula>
    </cfRule>
  </conditionalFormatting>
  <conditionalFormatting sqref="AA1:AZ1048576">
    <cfRule type="expression" dxfId="6" priority="10" stopIfTrue="1">
      <formula>$AI$10=""</formula>
    </cfRule>
  </conditionalFormatting>
  <conditionalFormatting sqref="AH16:AJ27">
    <cfRule type="expression" dxfId="5" priority="4">
      <formula>$AF16=1</formula>
    </cfRule>
  </conditionalFormatting>
  <conditionalFormatting sqref="AK16:AL27">
    <cfRule type="expression" dxfId="4" priority="3">
      <formula>SUM($AF16:$AF18)=3</formula>
    </cfRule>
  </conditionalFormatting>
  <conditionalFormatting sqref="AN1:AZ1048576">
    <cfRule type="expression" dxfId="3" priority="9" stopIfTrue="1">
      <formula>$AV$10=""</formula>
    </cfRule>
  </conditionalFormatting>
  <conditionalFormatting sqref="AU16:AW27">
    <cfRule type="expression" dxfId="2" priority="2">
      <formula>$AS16=1</formula>
    </cfRule>
  </conditionalFormatting>
  <conditionalFormatting sqref="AX16:AY27">
    <cfRule type="expression" dxfId="1" priority="1">
      <formula>SUM($AS16:$AS18)=3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V113"/>
  <sheetViews>
    <sheetView showGridLines="0" zoomScaleNormal="100" workbookViewId="0"/>
  </sheetViews>
  <sheetFormatPr defaultColWidth="11.42578125" defaultRowHeight="15"/>
  <cols>
    <col min="1" max="1" width="1.7109375" style="13" customWidth="1"/>
    <col min="2" max="2" width="10.7109375" style="15" hidden="1" customWidth="1"/>
    <col min="3" max="3" width="5.7109375" style="15" hidden="1" customWidth="1"/>
    <col min="4" max="4" width="11.42578125" style="15" hidden="1" customWidth="1"/>
    <col min="5" max="5" width="5.7109375" style="15" hidden="1" customWidth="1"/>
    <col min="6" max="6" width="125.7109375" style="16" hidden="1" customWidth="1"/>
    <col min="7" max="9" width="30.7109375" style="16" hidden="1" customWidth="1"/>
    <col min="10" max="12" width="5.7109375" style="15" hidden="1" customWidth="1"/>
    <col min="13" max="13" width="10.7109375" style="15" hidden="1" customWidth="1"/>
    <col min="14" max="14" width="5.7109375" style="16" hidden="1" customWidth="1"/>
    <col min="15" max="15" width="27.85546875" style="16" hidden="1" customWidth="1"/>
    <col min="16" max="16" width="30.7109375" style="16" hidden="1" customWidth="1"/>
    <col min="17" max="17" width="5.7109375" style="16" hidden="1" customWidth="1"/>
    <col min="18" max="18" width="37.7109375" style="16" hidden="1" customWidth="1"/>
    <col min="19" max="19" width="11.28515625" style="16" hidden="1" customWidth="1"/>
    <col min="20" max="20" width="8.7109375" style="16" hidden="1" customWidth="1"/>
    <col min="21" max="21" width="25.7109375" style="16" hidden="1" customWidth="1"/>
    <col min="22" max="22" width="15.7109375" style="15" hidden="1" customWidth="1"/>
    <col min="23" max="16384" width="11.42578125" style="13"/>
  </cols>
  <sheetData>
    <row r="1" spans="1:22">
      <c r="A1" s="93"/>
    </row>
    <row r="3" spans="1:22">
      <c r="B3" s="140" t="s">
        <v>77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O3" s="140" t="s">
        <v>78</v>
      </c>
      <c r="P3" s="140"/>
      <c r="R3" s="140" t="s">
        <v>79</v>
      </c>
      <c r="S3" s="140"/>
      <c r="U3" s="140" t="s">
        <v>80</v>
      </c>
      <c r="V3" s="140"/>
    </row>
    <row r="4" spans="1:22" ht="15.75" thickBot="1"/>
    <row r="5" spans="1:22" ht="15.75" thickBot="1">
      <c r="D5" s="141" t="s">
        <v>81</v>
      </c>
      <c r="E5" s="141" t="s">
        <v>82</v>
      </c>
      <c r="F5" s="141" t="s">
        <v>83</v>
      </c>
      <c r="G5" s="141" t="s">
        <v>84</v>
      </c>
      <c r="H5" s="141"/>
      <c r="I5" s="141"/>
      <c r="J5" s="141" t="s">
        <v>85</v>
      </c>
      <c r="K5" s="141"/>
      <c r="L5" s="141"/>
      <c r="M5" s="141"/>
      <c r="O5" s="143" t="s">
        <v>86</v>
      </c>
      <c r="P5" s="23" t="str">
        <f>VLOOKUP(AUXILIAR!$B$7,AUXILIAR!$D$7:$I$81,4,FALSE)</f>
        <v>nº 105, de 8 de mayo de 2024</v>
      </c>
      <c r="R5" s="16" t="s">
        <v>87</v>
      </c>
      <c r="S5" s="19" t="s">
        <v>88</v>
      </c>
      <c r="U5" s="30" t="s">
        <v>89</v>
      </c>
      <c r="V5" s="31" t="s">
        <v>90</v>
      </c>
    </row>
    <row r="6" spans="1:22">
      <c r="D6" s="141"/>
      <c r="E6" s="141"/>
      <c r="F6" s="141"/>
      <c r="G6" s="17" t="s">
        <v>91</v>
      </c>
      <c r="H6" s="17" t="s">
        <v>92</v>
      </c>
      <c r="I6" s="17" t="s">
        <v>93</v>
      </c>
      <c r="J6" s="142" t="str">
        <f>IF(COUNTIF($J$7:$J$81,"SÍ")=0,"",IF(COUNTIF($J$7:$J$81,"SÍ")=1,"SÍ",IF(COUNTIF($J$7:$J$81,"SÍ")&gt;1,"NO")))</f>
        <v>SÍ</v>
      </c>
      <c r="K6" s="142"/>
      <c r="L6" s="142"/>
      <c r="M6" s="142"/>
      <c r="O6" s="144"/>
      <c r="P6" s="23">
        <f>VLOOKUP(AUXILIAR!$B$7,AUXILIAR!$D$7:$I$81,5,FALSE)</f>
        <v>0</v>
      </c>
      <c r="S6" s="24" t="str">
        <f>IF($S$5="SÍ","Bloquear celda F25 de EXPEDIENTE","")</f>
        <v>Bloquear celda F25 de EXPEDIENTE</v>
      </c>
      <c r="U6" s="32" t="s">
        <v>94</v>
      </c>
      <c r="V6" s="33">
        <v>2130</v>
      </c>
    </row>
    <row r="7" spans="1:22" ht="15.75" thickBot="1">
      <c r="B7" s="18" t="str">
        <f>M7</f>
        <v>PRIV</v>
      </c>
      <c r="C7" s="15">
        <v>1</v>
      </c>
      <c r="D7" s="19" t="s">
        <v>95</v>
      </c>
      <c r="E7" s="20">
        <v>8</v>
      </c>
      <c r="F7" s="21" t="s">
        <v>96</v>
      </c>
      <c r="G7" s="22" t="s">
        <v>97</v>
      </c>
      <c r="H7" s="22"/>
      <c r="I7" s="22"/>
      <c r="J7" s="19"/>
      <c r="K7" s="18">
        <f>IF(J7="",76,C7)</f>
        <v>76</v>
      </c>
      <c r="L7" s="18">
        <f>IF(K7&lt;&gt;76,C7,76)</f>
        <v>76</v>
      </c>
      <c r="M7" s="18" t="str">
        <f>IFERROR(VLOOKUP(SMALL($L$7:$L$81,C7),$C$7:$D$81,2,FALSE),"X")</f>
        <v>PRIV</v>
      </c>
      <c r="O7" s="144"/>
      <c r="P7" s="23">
        <f>VLOOKUP(AUXILIAR!$B$7,AUXILIAR!$D$7:$I$81,6,FALSE)</f>
        <v>0</v>
      </c>
      <c r="U7" s="34" t="s">
        <v>98</v>
      </c>
      <c r="V7" s="35">
        <v>2130</v>
      </c>
    </row>
    <row r="8" spans="1:22">
      <c r="C8" s="15">
        <v>2</v>
      </c>
      <c r="D8" s="19" t="s">
        <v>99</v>
      </c>
      <c r="E8" s="20">
        <v>8</v>
      </c>
      <c r="F8" s="21" t="s">
        <v>96</v>
      </c>
      <c r="G8" s="22" t="s">
        <v>97</v>
      </c>
      <c r="H8" s="22"/>
      <c r="I8" s="22"/>
      <c r="J8" s="19"/>
      <c r="K8" s="18">
        <f t="shared" ref="K8:K71" si="0">IF(J8="",76,C8)</f>
        <v>76</v>
      </c>
      <c r="L8" s="18">
        <f t="shared" ref="L8:L71" si="1">IF(K8&lt;&gt;76,C8,76)</f>
        <v>76</v>
      </c>
      <c r="M8" s="18" t="str">
        <f t="shared" ref="M8:M71" si="2">IFERROR(VLOOKUP(SMALL($L$7:$L$81,C8),$C$7:$D$81,2,FALSE),"X")</f>
        <v>X</v>
      </c>
      <c r="R8" s="16" t="s">
        <v>100</v>
      </c>
      <c r="S8" s="25">
        <v>45292</v>
      </c>
      <c r="U8" s="145" t="s">
        <v>101</v>
      </c>
      <c r="V8" s="36" t="s">
        <v>90</v>
      </c>
    </row>
    <row r="9" spans="1:22">
      <c r="C9" s="15">
        <v>3</v>
      </c>
      <c r="D9" s="19" t="s">
        <v>102</v>
      </c>
      <c r="E9" s="20">
        <v>7</v>
      </c>
      <c r="F9" s="21" t="s">
        <v>103</v>
      </c>
      <c r="G9" s="22" t="s">
        <v>97</v>
      </c>
      <c r="H9" s="22"/>
      <c r="I9" s="22"/>
      <c r="J9" s="19"/>
      <c r="K9" s="18">
        <f t="shared" si="0"/>
        <v>76</v>
      </c>
      <c r="L9" s="18">
        <f t="shared" si="1"/>
        <v>76</v>
      </c>
      <c r="M9" s="18" t="str">
        <f t="shared" si="2"/>
        <v>X</v>
      </c>
      <c r="O9" s="26" t="s">
        <v>30</v>
      </c>
      <c r="P9" s="22">
        <v>2024</v>
      </c>
      <c r="U9" s="138"/>
      <c r="V9" s="37" t="s">
        <v>104</v>
      </c>
    </row>
    <row r="10" spans="1:22">
      <c r="C10" s="15">
        <v>4</v>
      </c>
      <c r="D10" s="19" t="s">
        <v>105</v>
      </c>
      <c r="E10" s="20">
        <v>7</v>
      </c>
      <c r="F10" s="21" t="s">
        <v>103</v>
      </c>
      <c r="G10" s="22" t="s">
        <v>97</v>
      </c>
      <c r="H10" s="22"/>
      <c r="I10" s="22"/>
      <c r="J10" s="19"/>
      <c r="K10" s="18">
        <f t="shared" si="0"/>
        <v>76</v>
      </c>
      <c r="L10" s="18">
        <f t="shared" si="1"/>
        <v>76</v>
      </c>
      <c r="M10" s="18" t="str">
        <f t="shared" si="2"/>
        <v>X</v>
      </c>
      <c r="R10" s="16" t="s">
        <v>106</v>
      </c>
      <c r="S10" s="27">
        <v>2</v>
      </c>
      <c r="T10" s="16" t="s">
        <v>107</v>
      </c>
      <c r="U10" s="138"/>
      <c r="V10" s="37" t="s">
        <v>108</v>
      </c>
    </row>
    <row r="11" spans="1:22">
      <c r="C11" s="15">
        <v>5</v>
      </c>
      <c r="D11" s="19" t="s">
        <v>34</v>
      </c>
      <c r="E11" s="20">
        <v>7</v>
      </c>
      <c r="F11" s="21" t="s">
        <v>109</v>
      </c>
      <c r="G11" s="22" t="s">
        <v>110</v>
      </c>
      <c r="H11" s="22"/>
      <c r="I11" s="22"/>
      <c r="J11" s="19" t="s">
        <v>88</v>
      </c>
      <c r="K11" s="18">
        <f t="shared" si="0"/>
        <v>5</v>
      </c>
      <c r="L11" s="18">
        <f t="shared" si="1"/>
        <v>5</v>
      </c>
      <c r="M11" s="18" t="str">
        <f t="shared" si="2"/>
        <v>X</v>
      </c>
      <c r="O11" s="143" t="s">
        <v>111</v>
      </c>
      <c r="P11" s="22" t="s">
        <v>112</v>
      </c>
      <c r="R11" s="15"/>
      <c r="U11" s="138"/>
      <c r="V11" s="37" t="s">
        <v>113</v>
      </c>
    </row>
    <row r="12" spans="1:22">
      <c r="C12" s="15">
        <v>6</v>
      </c>
      <c r="D12" s="19"/>
      <c r="E12" s="20"/>
      <c r="F12" s="21"/>
      <c r="G12" s="22"/>
      <c r="H12" s="22"/>
      <c r="I12" s="22"/>
      <c r="J12" s="19"/>
      <c r="K12" s="18">
        <f t="shared" si="0"/>
        <v>76</v>
      </c>
      <c r="L12" s="18">
        <f t="shared" si="1"/>
        <v>76</v>
      </c>
      <c r="M12" s="18" t="str">
        <f t="shared" si="2"/>
        <v>X</v>
      </c>
      <c r="O12" s="144"/>
      <c r="P12" s="22"/>
      <c r="R12" s="28" t="s">
        <v>114</v>
      </c>
      <c r="S12" s="29">
        <f>'EXPEDIENTE Y CONVENIO'!F27</f>
        <v>0</v>
      </c>
      <c r="U12" s="138"/>
      <c r="V12" s="37" t="s">
        <v>115</v>
      </c>
    </row>
    <row r="13" spans="1:22">
      <c r="A13" s="14"/>
      <c r="C13" s="15">
        <v>7</v>
      </c>
      <c r="D13" s="19"/>
      <c r="E13" s="20"/>
      <c r="F13" s="21"/>
      <c r="G13" s="22"/>
      <c r="H13" s="22"/>
      <c r="I13" s="22"/>
      <c r="J13" s="19"/>
      <c r="K13" s="18">
        <f t="shared" si="0"/>
        <v>76</v>
      </c>
      <c r="L13" s="18">
        <f t="shared" si="1"/>
        <v>76</v>
      </c>
      <c r="M13" s="18" t="str">
        <f t="shared" si="2"/>
        <v>X</v>
      </c>
      <c r="O13" s="144"/>
      <c r="P13" s="22"/>
      <c r="R13" s="28" t="s">
        <v>116</v>
      </c>
      <c r="S13" s="23">
        <f>DAY(S12)</f>
        <v>0</v>
      </c>
      <c r="U13" s="138"/>
      <c r="V13" s="37" t="s">
        <v>117</v>
      </c>
    </row>
    <row r="14" spans="1:22">
      <c r="C14" s="15">
        <v>8</v>
      </c>
      <c r="D14" s="19"/>
      <c r="E14" s="20"/>
      <c r="F14" s="21"/>
      <c r="G14" s="22"/>
      <c r="H14" s="22"/>
      <c r="I14" s="22"/>
      <c r="J14" s="19"/>
      <c r="K14" s="18">
        <f t="shared" si="0"/>
        <v>76</v>
      </c>
      <c r="L14" s="18">
        <f t="shared" si="1"/>
        <v>76</v>
      </c>
      <c r="M14" s="18" t="str">
        <f t="shared" si="2"/>
        <v>X</v>
      </c>
      <c r="R14" s="28" t="s">
        <v>118</v>
      </c>
      <c r="S14" s="23">
        <f>MONTH(S12)</f>
        <v>1</v>
      </c>
      <c r="U14" s="138"/>
      <c r="V14" s="37" t="s">
        <v>119</v>
      </c>
    </row>
    <row r="15" spans="1:22">
      <c r="C15" s="15">
        <v>9</v>
      </c>
      <c r="D15" s="19"/>
      <c r="E15" s="20"/>
      <c r="F15" s="21"/>
      <c r="G15" s="22"/>
      <c r="H15" s="22"/>
      <c r="I15" s="22"/>
      <c r="J15" s="19"/>
      <c r="K15" s="18">
        <f t="shared" si="0"/>
        <v>76</v>
      </c>
      <c r="L15" s="18">
        <f t="shared" si="1"/>
        <v>76</v>
      </c>
      <c r="M15" s="18" t="str">
        <f t="shared" si="2"/>
        <v>X</v>
      </c>
      <c r="R15" s="28" t="s">
        <v>120</v>
      </c>
      <c r="S15" s="23">
        <f>YEAR(S12)</f>
        <v>1900</v>
      </c>
      <c r="U15" s="138"/>
      <c r="V15" s="37" t="s">
        <v>121</v>
      </c>
    </row>
    <row r="16" spans="1:22">
      <c r="C16" s="15">
        <v>10</v>
      </c>
      <c r="D16" s="19"/>
      <c r="E16" s="20"/>
      <c r="F16" s="21"/>
      <c r="G16" s="22"/>
      <c r="H16" s="22"/>
      <c r="I16" s="22"/>
      <c r="J16" s="19"/>
      <c r="K16" s="18">
        <f t="shared" si="0"/>
        <v>76</v>
      </c>
      <c r="L16" s="18">
        <f t="shared" si="1"/>
        <v>76</v>
      </c>
      <c r="M16" s="18" t="str">
        <f t="shared" si="2"/>
        <v>X</v>
      </c>
      <c r="R16" s="15"/>
      <c r="U16" s="138"/>
      <c r="V16" s="37" t="s">
        <v>122</v>
      </c>
    </row>
    <row r="17" spans="1:22">
      <c r="C17" s="15">
        <v>11</v>
      </c>
      <c r="D17" s="19"/>
      <c r="E17" s="20"/>
      <c r="F17" s="21"/>
      <c r="G17" s="22"/>
      <c r="H17" s="22"/>
      <c r="I17" s="22"/>
      <c r="J17" s="19"/>
      <c r="K17" s="18">
        <f t="shared" si="0"/>
        <v>76</v>
      </c>
      <c r="L17" s="18">
        <f t="shared" si="1"/>
        <v>76</v>
      </c>
      <c r="M17" s="18" t="str">
        <f t="shared" si="2"/>
        <v>X</v>
      </c>
      <c r="R17" s="28" t="s">
        <v>123</v>
      </c>
      <c r="S17" s="29">
        <f>DATE(YEAR(S12),MONTH(S12)+S10,DAY(S12))</f>
        <v>60</v>
      </c>
      <c r="U17" s="138"/>
      <c r="V17" s="37" t="s">
        <v>124</v>
      </c>
    </row>
    <row r="18" spans="1:22">
      <c r="C18" s="15">
        <v>12</v>
      </c>
      <c r="D18" s="19"/>
      <c r="E18" s="20"/>
      <c r="F18" s="21"/>
      <c r="G18" s="22"/>
      <c r="H18" s="22"/>
      <c r="I18" s="22"/>
      <c r="J18" s="19"/>
      <c r="K18" s="18">
        <f t="shared" si="0"/>
        <v>76</v>
      </c>
      <c r="L18" s="18">
        <f t="shared" si="1"/>
        <v>76</v>
      </c>
      <c r="M18" s="18" t="str">
        <f t="shared" si="2"/>
        <v>X</v>
      </c>
      <c r="R18" s="28" t="s">
        <v>125</v>
      </c>
      <c r="S18" s="29">
        <f>IF(DAY(S12)=DAY(S17),S17,DATE(YEAR(S17),MONTH(S17),1)-1)</f>
        <v>31</v>
      </c>
      <c r="U18" s="138"/>
      <c r="V18" s="37"/>
    </row>
    <row r="19" spans="1:22">
      <c r="C19" s="15">
        <v>13</v>
      </c>
      <c r="D19" s="19"/>
      <c r="E19" s="20"/>
      <c r="F19" s="21"/>
      <c r="G19" s="22"/>
      <c r="H19" s="22"/>
      <c r="I19" s="22"/>
      <c r="J19" s="19"/>
      <c r="K19" s="18">
        <f t="shared" si="0"/>
        <v>76</v>
      </c>
      <c r="L19" s="18">
        <f t="shared" si="1"/>
        <v>76</v>
      </c>
      <c r="M19" s="18" t="str">
        <f t="shared" si="2"/>
        <v>X</v>
      </c>
      <c r="U19" s="138"/>
      <c r="V19" s="37"/>
    </row>
    <row r="20" spans="1:22">
      <c r="C20" s="15">
        <v>14</v>
      </c>
      <c r="D20" s="19"/>
      <c r="E20" s="20"/>
      <c r="F20" s="21"/>
      <c r="G20" s="22"/>
      <c r="H20" s="22"/>
      <c r="I20" s="22"/>
      <c r="J20" s="19"/>
      <c r="K20" s="18">
        <f t="shared" si="0"/>
        <v>76</v>
      </c>
      <c r="L20" s="18">
        <f t="shared" si="1"/>
        <v>76</v>
      </c>
      <c r="M20" s="18" t="str">
        <f t="shared" si="2"/>
        <v>X</v>
      </c>
      <c r="R20" s="16" t="s">
        <v>126</v>
      </c>
      <c r="U20" s="138"/>
      <c r="V20" s="37"/>
    </row>
    <row r="21" spans="1:22">
      <c r="C21" s="15">
        <v>15</v>
      </c>
      <c r="D21" s="19"/>
      <c r="E21" s="20"/>
      <c r="F21" s="21"/>
      <c r="G21" s="22"/>
      <c r="H21" s="22"/>
      <c r="I21" s="22"/>
      <c r="J21" s="19"/>
      <c r="K21" s="18">
        <f t="shared" si="0"/>
        <v>76</v>
      </c>
      <c r="L21" s="18">
        <f t="shared" si="1"/>
        <v>76</v>
      </c>
      <c r="M21" s="18" t="str">
        <f t="shared" si="2"/>
        <v>X</v>
      </c>
      <c r="U21" s="138"/>
      <c r="V21" s="37"/>
    </row>
    <row r="22" spans="1:22">
      <c r="C22" s="15">
        <v>16</v>
      </c>
      <c r="D22" s="19"/>
      <c r="E22" s="20"/>
      <c r="F22" s="21"/>
      <c r="G22" s="22"/>
      <c r="H22" s="22"/>
      <c r="I22" s="22"/>
      <c r="J22" s="19"/>
      <c r="K22" s="18">
        <f t="shared" si="0"/>
        <v>76</v>
      </c>
      <c r="L22" s="18">
        <f t="shared" si="1"/>
        <v>76</v>
      </c>
      <c r="M22" s="18" t="str">
        <f t="shared" si="2"/>
        <v>X</v>
      </c>
      <c r="R22" s="16" t="s">
        <v>127</v>
      </c>
      <c r="U22" s="138"/>
      <c r="V22" s="37"/>
    </row>
    <row r="23" spans="1:22">
      <c r="C23" s="15">
        <v>17</v>
      </c>
      <c r="D23" s="19"/>
      <c r="E23" s="20"/>
      <c r="F23" s="21"/>
      <c r="G23" s="22"/>
      <c r="H23" s="22"/>
      <c r="I23" s="22"/>
      <c r="J23" s="19"/>
      <c r="K23" s="18">
        <f t="shared" si="0"/>
        <v>76</v>
      </c>
      <c r="L23" s="18">
        <f t="shared" si="1"/>
        <v>76</v>
      </c>
      <c r="M23" s="18" t="str">
        <f t="shared" si="2"/>
        <v>X</v>
      </c>
      <c r="U23" s="138"/>
      <c r="V23" s="37"/>
    </row>
    <row r="24" spans="1:22">
      <c r="C24" s="15">
        <v>18</v>
      </c>
      <c r="D24" s="19"/>
      <c r="E24" s="20"/>
      <c r="F24" s="21"/>
      <c r="G24" s="22"/>
      <c r="H24" s="22"/>
      <c r="I24" s="22"/>
      <c r="J24" s="19"/>
      <c r="K24" s="18">
        <f t="shared" si="0"/>
        <v>76</v>
      </c>
      <c r="L24" s="18">
        <f t="shared" si="1"/>
        <v>76</v>
      </c>
      <c r="M24" s="18" t="str">
        <f t="shared" si="2"/>
        <v>X</v>
      </c>
      <c r="U24" s="138"/>
      <c r="V24" s="37"/>
    </row>
    <row r="25" spans="1:22">
      <c r="C25" s="15">
        <v>19</v>
      </c>
      <c r="D25" s="19"/>
      <c r="E25" s="20"/>
      <c r="F25" s="21"/>
      <c r="G25" s="22"/>
      <c r="H25" s="22"/>
      <c r="I25" s="22"/>
      <c r="J25" s="19"/>
      <c r="K25" s="18">
        <f t="shared" si="0"/>
        <v>76</v>
      </c>
      <c r="L25" s="18">
        <f t="shared" si="1"/>
        <v>76</v>
      </c>
      <c r="M25" s="18" t="str">
        <f t="shared" si="2"/>
        <v>X</v>
      </c>
      <c r="U25" s="138"/>
      <c r="V25" s="37"/>
    </row>
    <row r="26" spans="1:22">
      <c r="A26" s="14"/>
      <c r="C26" s="15">
        <v>20</v>
      </c>
      <c r="D26" s="19"/>
      <c r="E26" s="20"/>
      <c r="F26" s="21"/>
      <c r="G26" s="22"/>
      <c r="H26" s="22"/>
      <c r="I26" s="22"/>
      <c r="J26" s="19"/>
      <c r="K26" s="18">
        <f t="shared" si="0"/>
        <v>76</v>
      </c>
      <c r="L26" s="18">
        <f t="shared" si="1"/>
        <v>76</v>
      </c>
      <c r="M26" s="18" t="str">
        <f t="shared" si="2"/>
        <v>X</v>
      </c>
      <c r="U26" s="138"/>
      <c r="V26" s="37"/>
    </row>
    <row r="27" spans="1:22" ht="15.75" thickBot="1">
      <c r="A27" s="14"/>
      <c r="C27" s="15">
        <v>21</v>
      </c>
      <c r="D27" s="19"/>
      <c r="E27" s="20"/>
      <c r="F27" s="21"/>
      <c r="G27" s="22"/>
      <c r="H27" s="22"/>
      <c r="I27" s="22"/>
      <c r="J27" s="19"/>
      <c r="K27" s="18">
        <f t="shared" si="0"/>
        <v>76</v>
      </c>
      <c r="L27" s="18">
        <f t="shared" si="1"/>
        <v>76</v>
      </c>
      <c r="M27" s="18" t="str">
        <f t="shared" si="2"/>
        <v>X</v>
      </c>
      <c r="U27" s="139"/>
      <c r="V27" s="35" t="s">
        <v>128</v>
      </c>
    </row>
    <row r="28" spans="1:22">
      <c r="A28" s="14"/>
      <c r="C28" s="15">
        <v>22</v>
      </c>
      <c r="D28" s="19"/>
      <c r="E28" s="20"/>
      <c r="F28" s="21"/>
      <c r="G28" s="22"/>
      <c r="H28" s="22"/>
      <c r="I28" s="22"/>
      <c r="J28" s="19"/>
      <c r="K28" s="18">
        <f t="shared" si="0"/>
        <v>76</v>
      </c>
      <c r="L28" s="18">
        <f t="shared" si="1"/>
        <v>76</v>
      </c>
      <c r="M28" s="18" t="str">
        <f t="shared" si="2"/>
        <v>X</v>
      </c>
      <c r="U28" s="138" t="s">
        <v>129</v>
      </c>
      <c r="V28" s="33" t="s">
        <v>130</v>
      </c>
    </row>
    <row r="29" spans="1:22">
      <c r="A29" s="14"/>
      <c r="C29" s="15">
        <v>23</v>
      </c>
      <c r="D29" s="19"/>
      <c r="E29" s="20"/>
      <c r="F29" s="21"/>
      <c r="G29" s="22"/>
      <c r="H29" s="22"/>
      <c r="I29" s="22"/>
      <c r="J29" s="19"/>
      <c r="K29" s="18">
        <f t="shared" si="0"/>
        <v>76</v>
      </c>
      <c r="L29" s="18">
        <f t="shared" si="1"/>
        <v>76</v>
      </c>
      <c r="M29" s="18" t="str">
        <f t="shared" si="2"/>
        <v>X</v>
      </c>
      <c r="U29" s="138"/>
      <c r="V29" s="37" t="s">
        <v>131</v>
      </c>
    </row>
    <row r="30" spans="1:22">
      <c r="A30" s="14"/>
      <c r="C30" s="15">
        <v>24</v>
      </c>
      <c r="D30" s="19"/>
      <c r="E30" s="20"/>
      <c r="F30" s="21"/>
      <c r="G30" s="22"/>
      <c r="H30" s="22"/>
      <c r="I30" s="22"/>
      <c r="J30" s="19"/>
      <c r="K30" s="18">
        <f t="shared" si="0"/>
        <v>76</v>
      </c>
      <c r="L30" s="18">
        <f t="shared" si="1"/>
        <v>76</v>
      </c>
      <c r="M30" s="18" t="str">
        <f t="shared" si="2"/>
        <v>X</v>
      </c>
      <c r="U30" s="138"/>
      <c r="V30" s="37" t="s">
        <v>132</v>
      </c>
    </row>
    <row r="31" spans="1:22">
      <c r="A31" s="14"/>
      <c r="C31" s="15">
        <v>25</v>
      </c>
      <c r="D31" s="19"/>
      <c r="E31" s="20"/>
      <c r="F31" s="21"/>
      <c r="G31" s="22"/>
      <c r="H31" s="22"/>
      <c r="I31" s="22"/>
      <c r="J31" s="19"/>
      <c r="K31" s="18">
        <f t="shared" si="0"/>
        <v>76</v>
      </c>
      <c r="L31" s="18">
        <f t="shared" si="1"/>
        <v>76</v>
      </c>
      <c r="M31" s="18" t="str">
        <f t="shared" si="2"/>
        <v>X</v>
      </c>
      <c r="U31" s="138"/>
      <c r="V31" s="37" t="s">
        <v>133</v>
      </c>
    </row>
    <row r="32" spans="1:22" ht="15.75" thickBot="1">
      <c r="A32" s="14"/>
      <c r="C32" s="15">
        <v>26</v>
      </c>
      <c r="D32" s="19"/>
      <c r="E32" s="20"/>
      <c r="F32" s="21"/>
      <c r="G32" s="22"/>
      <c r="H32" s="22"/>
      <c r="I32" s="22"/>
      <c r="J32" s="19"/>
      <c r="K32" s="18">
        <f t="shared" si="0"/>
        <v>76</v>
      </c>
      <c r="L32" s="18">
        <f t="shared" si="1"/>
        <v>76</v>
      </c>
      <c r="M32" s="18" t="str">
        <f t="shared" si="2"/>
        <v>X</v>
      </c>
      <c r="U32" s="139"/>
      <c r="V32" s="35" t="s">
        <v>134</v>
      </c>
    </row>
    <row r="33" spans="1:13">
      <c r="A33" s="14"/>
      <c r="C33" s="15">
        <v>27</v>
      </c>
      <c r="D33" s="19"/>
      <c r="E33" s="20"/>
      <c r="F33" s="21"/>
      <c r="G33" s="22"/>
      <c r="H33" s="22"/>
      <c r="I33" s="22"/>
      <c r="J33" s="19"/>
      <c r="K33" s="18">
        <f t="shared" si="0"/>
        <v>76</v>
      </c>
      <c r="L33" s="18">
        <f t="shared" si="1"/>
        <v>76</v>
      </c>
      <c r="M33" s="18" t="str">
        <f t="shared" si="2"/>
        <v>X</v>
      </c>
    </row>
    <row r="34" spans="1:13">
      <c r="A34" s="14"/>
      <c r="C34" s="15">
        <v>28</v>
      </c>
      <c r="D34" s="19"/>
      <c r="E34" s="20"/>
      <c r="F34" s="21"/>
      <c r="G34" s="22"/>
      <c r="H34" s="22"/>
      <c r="I34" s="22"/>
      <c r="J34" s="19"/>
      <c r="K34" s="18">
        <f t="shared" si="0"/>
        <v>76</v>
      </c>
      <c r="L34" s="18">
        <f t="shared" si="1"/>
        <v>76</v>
      </c>
      <c r="M34" s="18" t="str">
        <f t="shared" si="2"/>
        <v>X</v>
      </c>
    </row>
    <row r="35" spans="1:13">
      <c r="A35" s="14"/>
      <c r="C35" s="15">
        <v>29</v>
      </c>
      <c r="D35" s="19"/>
      <c r="E35" s="20"/>
      <c r="F35" s="21"/>
      <c r="G35" s="22"/>
      <c r="H35" s="22"/>
      <c r="I35" s="22"/>
      <c r="J35" s="19"/>
      <c r="K35" s="18">
        <f t="shared" si="0"/>
        <v>76</v>
      </c>
      <c r="L35" s="18">
        <f t="shared" si="1"/>
        <v>76</v>
      </c>
      <c r="M35" s="18" t="str">
        <f t="shared" si="2"/>
        <v>X</v>
      </c>
    </row>
    <row r="36" spans="1:13">
      <c r="A36" s="14"/>
      <c r="C36" s="15">
        <v>30</v>
      </c>
      <c r="D36" s="19"/>
      <c r="E36" s="20"/>
      <c r="F36" s="21"/>
      <c r="G36" s="22"/>
      <c r="H36" s="22"/>
      <c r="I36" s="22"/>
      <c r="J36" s="19"/>
      <c r="K36" s="18">
        <f t="shared" si="0"/>
        <v>76</v>
      </c>
      <c r="L36" s="18">
        <f t="shared" si="1"/>
        <v>76</v>
      </c>
      <c r="M36" s="18" t="str">
        <f t="shared" si="2"/>
        <v>X</v>
      </c>
    </row>
    <row r="37" spans="1:13">
      <c r="A37" s="14"/>
      <c r="C37" s="15">
        <v>31</v>
      </c>
      <c r="D37" s="19"/>
      <c r="E37" s="20"/>
      <c r="F37" s="21"/>
      <c r="G37" s="22"/>
      <c r="H37" s="22"/>
      <c r="I37" s="22"/>
      <c r="J37" s="19"/>
      <c r="K37" s="18">
        <f t="shared" si="0"/>
        <v>76</v>
      </c>
      <c r="L37" s="18">
        <f t="shared" si="1"/>
        <v>76</v>
      </c>
      <c r="M37" s="18" t="str">
        <f t="shared" si="2"/>
        <v>X</v>
      </c>
    </row>
    <row r="38" spans="1:13">
      <c r="A38" s="14"/>
      <c r="C38" s="15">
        <v>32</v>
      </c>
      <c r="D38" s="19"/>
      <c r="E38" s="20"/>
      <c r="F38" s="21"/>
      <c r="G38" s="22"/>
      <c r="H38" s="22"/>
      <c r="I38" s="22"/>
      <c r="J38" s="19"/>
      <c r="K38" s="18">
        <f t="shared" si="0"/>
        <v>76</v>
      </c>
      <c r="L38" s="18">
        <f t="shared" si="1"/>
        <v>76</v>
      </c>
      <c r="M38" s="18" t="str">
        <f t="shared" si="2"/>
        <v>X</v>
      </c>
    </row>
    <row r="39" spans="1:13">
      <c r="A39" s="14"/>
      <c r="C39" s="15">
        <v>33</v>
      </c>
      <c r="D39" s="19"/>
      <c r="E39" s="20"/>
      <c r="F39" s="21"/>
      <c r="G39" s="22"/>
      <c r="H39" s="22"/>
      <c r="I39" s="22"/>
      <c r="J39" s="19"/>
      <c r="K39" s="18">
        <f t="shared" si="0"/>
        <v>76</v>
      </c>
      <c r="L39" s="18">
        <f t="shared" si="1"/>
        <v>76</v>
      </c>
      <c r="M39" s="18" t="str">
        <f t="shared" si="2"/>
        <v>X</v>
      </c>
    </row>
    <row r="40" spans="1:13">
      <c r="A40" s="14"/>
      <c r="C40" s="15">
        <v>34</v>
      </c>
      <c r="D40" s="19"/>
      <c r="E40" s="20"/>
      <c r="F40" s="21"/>
      <c r="G40" s="22"/>
      <c r="H40" s="22"/>
      <c r="I40" s="22"/>
      <c r="J40" s="19"/>
      <c r="K40" s="18">
        <f t="shared" si="0"/>
        <v>76</v>
      </c>
      <c r="L40" s="18">
        <f t="shared" si="1"/>
        <v>76</v>
      </c>
      <c r="M40" s="18" t="str">
        <f t="shared" si="2"/>
        <v>X</v>
      </c>
    </row>
    <row r="41" spans="1:13">
      <c r="A41" s="14"/>
      <c r="C41" s="15">
        <v>35</v>
      </c>
      <c r="D41" s="19"/>
      <c r="E41" s="20"/>
      <c r="F41" s="21"/>
      <c r="G41" s="22"/>
      <c r="H41" s="22"/>
      <c r="I41" s="22"/>
      <c r="J41" s="19"/>
      <c r="K41" s="18">
        <f t="shared" si="0"/>
        <v>76</v>
      </c>
      <c r="L41" s="18">
        <f t="shared" si="1"/>
        <v>76</v>
      </c>
      <c r="M41" s="18" t="str">
        <f t="shared" si="2"/>
        <v>X</v>
      </c>
    </row>
    <row r="42" spans="1:13">
      <c r="A42" s="14"/>
      <c r="C42" s="15">
        <v>36</v>
      </c>
      <c r="D42" s="19"/>
      <c r="E42" s="20"/>
      <c r="F42" s="21"/>
      <c r="G42" s="22"/>
      <c r="H42" s="22"/>
      <c r="I42" s="22"/>
      <c r="J42" s="19"/>
      <c r="K42" s="18">
        <f t="shared" si="0"/>
        <v>76</v>
      </c>
      <c r="L42" s="18">
        <f t="shared" si="1"/>
        <v>76</v>
      </c>
      <c r="M42" s="18" t="str">
        <f t="shared" si="2"/>
        <v>X</v>
      </c>
    </row>
    <row r="43" spans="1:13">
      <c r="A43" s="14"/>
      <c r="C43" s="15">
        <v>37</v>
      </c>
      <c r="D43" s="19"/>
      <c r="E43" s="20"/>
      <c r="F43" s="21"/>
      <c r="G43" s="22"/>
      <c r="H43" s="22"/>
      <c r="I43" s="22"/>
      <c r="J43" s="19"/>
      <c r="K43" s="18">
        <f t="shared" si="0"/>
        <v>76</v>
      </c>
      <c r="L43" s="18">
        <f t="shared" si="1"/>
        <v>76</v>
      </c>
      <c r="M43" s="18" t="str">
        <f t="shared" si="2"/>
        <v>X</v>
      </c>
    </row>
    <row r="44" spans="1:13">
      <c r="A44" s="14"/>
      <c r="C44" s="15">
        <v>38</v>
      </c>
      <c r="D44" s="19"/>
      <c r="E44" s="20"/>
      <c r="F44" s="21"/>
      <c r="G44" s="22"/>
      <c r="H44" s="22"/>
      <c r="I44" s="22"/>
      <c r="J44" s="19"/>
      <c r="K44" s="18">
        <f t="shared" si="0"/>
        <v>76</v>
      </c>
      <c r="L44" s="18">
        <f t="shared" si="1"/>
        <v>76</v>
      </c>
      <c r="M44" s="18" t="str">
        <f t="shared" si="2"/>
        <v>X</v>
      </c>
    </row>
    <row r="45" spans="1:13">
      <c r="A45" s="14"/>
      <c r="C45" s="15">
        <v>39</v>
      </c>
      <c r="D45" s="19"/>
      <c r="E45" s="20"/>
      <c r="F45" s="21"/>
      <c r="G45" s="22"/>
      <c r="H45" s="22"/>
      <c r="I45" s="22"/>
      <c r="J45" s="19"/>
      <c r="K45" s="18">
        <f t="shared" si="0"/>
        <v>76</v>
      </c>
      <c r="L45" s="18">
        <f t="shared" si="1"/>
        <v>76</v>
      </c>
      <c r="M45" s="18" t="str">
        <f t="shared" si="2"/>
        <v>X</v>
      </c>
    </row>
    <row r="46" spans="1:13">
      <c r="A46" s="14"/>
      <c r="C46" s="15">
        <v>40</v>
      </c>
      <c r="D46" s="19"/>
      <c r="E46" s="20"/>
      <c r="F46" s="21"/>
      <c r="G46" s="22"/>
      <c r="H46" s="22"/>
      <c r="I46" s="22"/>
      <c r="J46" s="19"/>
      <c r="K46" s="18">
        <f t="shared" si="0"/>
        <v>76</v>
      </c>
      <c r="L46" s="18">
        <f t="shared" si="1"/>
        <v>76</v>
      </c>
      <c r="M46" s="18" t="str">
        <f t="shared" si="2"/>
        <v>X</v>
      </c>
    </row>
    <row r="47" spans="1:13">
      <c r="A47" s="14"/>
      <c r="C47" s="15">
        <v>41</v>
      </c>
      <c r="D47" s="19"/>
      <c r="E47" s="20"/>
      <c r="F47" s="21"/>
      <c r="G47" s="22"/>
      <c r="H47" s="22"/>
      <c r="I47" s="22"/>
      <c r="J47" s="19"/>
      <c r="K47" s="18">
        <f t="shared" si="0"/>
        <v>76</v>
      </c>
      <c r="L47" s="18">
        <f t="shared" si="1"/>
        <v>76</v>
      </c>
      <c r="M47" s="18" t="str">
        <f t="shared" si="2"/>
        <v>X</v>
      </c>
    </row>
    <row r="48" spans="1:13">
      <c r="A48" s="14"/>
      <c r="C48" s="15">
        <v>42</v>
      </c>
      <c r="D48" s="19"/>
      <c r="E48" s="20"/>
      <c r="F48" s="21"/>
      <c r="G48" s="22"/>
      <c r="H48" s="22"/>
      <c r="I48" s="22"/>
      <c r="J48" s="19"/>
      <c r="K48" s="18">
        <f t="shared" si="0"/>
        <v>76</v>
      </c>
      <c r="L48" s="18">
        <f t="shared" si="1"/>
        <v>76</v>
      </c>
      <c r="M48" s="18" t="str">
        <f t="shared" si="2"/>
        <v>X</v>
      </c>
    </row>
    <row r="49" spans="1:13">
      <c r="A49" s="14"/>
      <c r="C49" s="15">
        <v>43</v>
      </c>
      <c r="D49" s="19"/>
      <c r="E49" s="20"/>
      <c r="F49" s="21"/>
      <c r="G49" s="22"/>
      <c r="H49" s="22"/>
      <c r="I49" s="22"/>
      <c r="J49" s="19"/>
      <c r="K49" s="18">
        <f t="shared" si="0"/>
        <v>76</v>
      </c>
      <c r="L49" s="18">
        <f t="shared" si="1"/>
        <v>76</v>
      </c>
      <c r="M49" s="18" t="str">
        <f t="shared" si="2"/>
        <v>X</v>
      </c>
    </row>
    <row r="50" spans="1:13">
      <c r="A50" s="14"/>
      <c r="C50" s="15">
        <v>44</v>
      </c>
      <c r="D50" s="19"/>
      <c r="E50" s="20"/>
      <c r="F50" s="21"/>
      <c r="G50" s="22"/>
      <c r="H50" s="22"/>
      <c r="I50" s="22"/>
      <c r="J50" s="19"/>
      <c r="K50" s="18">
        <f t="shared" si="0"/>
        <v>76</v>
      </c>
      <c r="L50" s="18">
        <f t="shared" si="1"/>
        <v>76</v>
      </c>
      <c r="M50" s="18" t="str">
        <f t="shared" si="2"/>
        <v>X</v>
      </c>
    </row>
    <row r="51" spans="1:13">
      <c r="A51" s="14"/>
      <c r="C51" s="15">
        <v>45</v>
      </c>
      <c r="D51" s="19"/>
      <c r="E51" s="20"/>
      <c r="F51" s="21"/>
      <c r="G51" s="22"/>
      <c r="H51" s="22"/>
      <c r="I51" s="22"/>
      <c r="J51" s="19"/>
      <c r="K51" s="18">
        <f t="shared" si="0"/>
        <v>76</v>
      </c>
      <c r="L51" s="18">
        <f t="shared" si="1"/>
        <v>76</v>
      </c>
      <c r="M51" s="18" t="str">
        <f t="shared" si="2"/>
        <v>X</v>
      </c>
    </row>
    <row r="52" spans="1:13">
      <c r="A52" s="14"/>
      <c r="C52" s="15">
        <v>46</v>
      </c>
      <c r="D52" s="19"/>
      <c r="E52" s="20"/>
      <c r="F52" s="21"/>
      <c r="G52" s="22"/>
      <c r="H52" s="22"/>
      <c r="I52" s="22"/>
      <c r="J52" s="19"/>
      <c r="K52" s="18">
        <f t="shared" si="0"/>
        <v>76</v>
      </c>
      <c r="L52" s="18">
        <f t="shared" si="1"/>
        <v>76</v>
      </c>
      <c r="M52" s="18" t="str">
        <f t="shared" si="2"/>
        <v>X</v>
      </c>
    </row>
    <row r="53" spans="1:13">
      <c r="A53" s="14"/>
      <c r="C53" s="15">
        <v>47</v>
      </c>
      <c r="D53" s="19"/>
      <c r="E53" s="20"/>
      <c r="F53" s="21"/>
      <c r="G53" s="22"/>
      <c r="H53" s="22"/>
      <c r="I53" s="22"/>
      <c r="J53" s="19"/>
      <c r="K53" s="18">
        <f t="shared" si="0"/>
        <v>76</v>
      </c>
      <c r="L53" s="18">
        <f t="shared" si="1"/>
        <v>76</v>
      </c>
      <c r="M53" s="18" t="str">
        <f t="shared" si="2"/>
        <v>X</v>
      </c>
    </row>
    <row r="54" spans="1:13">
      <c r="A54" s="14"/>
      <c r="C54" s="15">
        <v>48</v>
      </c>
      <c r="D54" s="19"/>
      <c r="E54" s="20"/>
      <c r="F54" s="21"/>
      <c r="G54" s="22"/>
      <c r="H54" s="22"/>
      <c r="I54" s="22"/>
      <c r="J54" s="19"/>
      <c r="K54" s="18">
        <f t="shared" si="0"/>
        <v>76</v>
      </c>
      <c r="L54" s="18">
        <f t="shared" si="1"/>
        <v>76</v>
      </c>
      <c r="M54" s="18" t="str">
        <f t="shared" si="2"/>
        <v>X</v>
      </c>
    </row>
    <row r="55" spans="1:13">
      <c r="A55" s="14"/>
      <c r="C55" s="15">
        <v>49</v>
      </c>
      <c r="D55" s="19"/>
      <c r="E55" s="20"/>
      <c r="F55" s="21"/>
      <c r="G55" s="22"/>
      <c r="H55" s="22"/>
      <c r="I55" s="22"/>
      <c r="J55" s="19"/>
      <c r="K55" s="18">
        <f t="shared" si="0"/>
        <v>76</v>
      </c>
      <c r="L55" s="18">
        <f t="shared" si="1"/>
        <v>76</v>
      </c>
      <c r="M55" s="18" t="str">
        <f t="shared" si="2"/>
        <v>X</v>
      </c>
    </row>
    <row r="56" spans="1:13">
      <c r="A56" s="14"/>
      <c r="C56" s="15">
        <v>50</v>
      </c>
      <c r="D56" s="19"/>
      <c r="E56" s="20"/>
      <c r="F56" s="21"/>
      <c r="G56" s="22"/>
      <c r="H56" s="22"/>
      <c r="I56" s="22"/>
      <c r="J56" s="19"/>
      <c r="K56" s="18">
        <f t="shared" si="0"/>
        <v>76</v>
      </c>
      <c r="L56" s="18">
        <f t="shared" si="1"/>
        <v>76</v>
      </c>
      <c r="M56" s="18" t="str">
        <f t="shared" si="2"/>
        <v>X</v>
      </c>
    </row>
    <row r="57" spans="1:13">
      <c r="A57" s="14"/>
      <c r="C57" s="15">
        <v>51</v>
      </c>
      <c r="D57" s="19"/>
      <c r="E57" s="20"/>
      <c r="F57" s="21"/>
      <c r="G57" s="22"/>
      <c r="H57" s="22"/>
      <c r="I57" s="22"/>
      <c r="J57" s="19"/>
      <c r="K57" s="18">
        <f t="shared" si="0"/>
        <v>76</v>
      </c>
      <c r="L57" s="18">
        <f t="shared" si="1"/>
        <v>76</v>
      </c>
      <c r="M57" s="18" t="str">
        <f t="shared" si="2"/>
        <v>X</v>
      </c>
    </row>
    <row r="58" spans="1:13">
      <c r="A58" s="14"/>
      <c r="C58" s="15">
        <v>52</v>
      </c>
      <c r="D58" s="19"/>
      <c r="E58" s="20"/>
      <c r="F58" s="21"/>
      <c r="G58" s="22"/>
      <c r="H58" s="22"/>
      <c r="I58" s="22"/>
      <c r="J58" s="19"/>
      <c r="K58" s="18">
        <f t="shared" si="0"/>
        <v>76</v>
      </c>
      <c r="L58" s="18">
        <f t="shared" si="1"/>
        <v>76</v>
      </c>
      <c r="M58" s="18" t="str">
        <f t="shared" si="2"/>
        <v>X</v>
      </c>
    </row>
    <row r="59" spans="1:13">
      <c r="A59" s="14"/>
      <c r="C59" s="15">
        <v>53</v>
      </c>
      <c r="D59" s="19"/>
      <c r="E59" s="20"/>
      <c r="F59" s="21"/>
      <c r="G59" s="22"/>
      <c r="H59" s="22"/>
      <c r="I59" s="22"/>
      <c r="J59" s="19"/>
      <c r="K59" s="18">
        <f t="shared" si="0"/>
        <v>76</v>
      </c>
      <c r="L59" s="18">
        <f t="shared" si="1"/>
        <v>76</v>
      </c>
      <c r="M59" s="18" t="str">
        <f t="shared" si="2"/>
        <v>X</v>
      </c>
    </row>
    <row r="60" spans="1:13">
      <c r="A60" s="14"/>
      <c r="C60" s="15">
        <v>54</v>
      </c>
      <c r="D60" s="19"/>
      <c r="E60" s="20"/>
      <c r="F60" s="21"/>
      <c r="G60" s="22"/>
      <c r="H60" s="22"/>
      <c r="I60" s="22"/>
      <c r="J60" s="19"/>
      <c r="K60" s="18">
        <f t="shared" si="0"/>
        <v>76</v>
      </c>
      <c r="L60" s="18">
        <f t="shared" si="1"/>
        <v>76</v>
      </c>
      <c r="M60" s="18" t="str">
        <f t="shared" si="2"/>
        <v>X</v>
      </c>
    </row>
    <row r="61" spans="1:13">
      <c r="A61" s="14"/>
      <c r="C61" s="15">
        <v>55</v>
      </c>
      <c r="D61" s="19"/>
      <c r="E61" s="20"/>
      <c r="F61" s="21"/>
      <c r="G61" s="22"/>
      <c r="H61" s="22"/>
      <c r="I61" s="22"/>
      <c r="J61" s="19"/>
      <c r="K61" s="18">
        <f t="shared" si="0"/>
        <v>76</v>
      </c>
      <c r="L61" s="18">
        <f t="shared" si="1"/>
        <v>76</v>
      </c>
      <c r="M61" s="18" t="str">
        <f t="shared" si="2"/>
        <v>X</v>
      </c>
    </row>
    <row r="62" spans="1:13">
      <c r="A62" s="14"/>
      <c r="C62" s="15">
        <v>56</v>
      </c>
      <c r="D62" s="19"/>
      <c r="E62" s="20"/>
      <c r="F62" s="21"/>
      <c r="G62" s="22"/>
      <c r="H62" s="22"/>
      <c r="I62" s="22"/>
      <c r="J62" s="19"/>
      <c r="K62" s="18">
        <f t="shared" si="0"/>
        <v>76</v>
      </c>
      <c r="L62" s="18">
        <f t="shared" si="1"/>
        <v>76</v>
      </c>
      <c r="M62" s="18" t="str">
        <f t="shared" si="2"/>
        <v>X</v>
      </c>
    </row>
    <row r="63" spans="1:13">
      <c r="A63" s="14"/>
      <c r="C63" s="15">
        <v>57</v>
      </c>
      <c r="D63" s="19"/>
      <c r="E63" s="20"/>
      <c r="F63" s="21"/>
      <c r="G63" s="22"/>
      <c r="H63" s="22"/>
      <c r="I63" s="22"/>
      <c r="J63" s="19"/>
      <c r="K63" s="18">
        <f t="shared" si="0"/>
        <v>76</v>
      </c>
      <c r="L63" s="18">
        <f t="shared" si="1"/>
        <v>76</v>
      </c>
      <c r="M63" s="18" t="str">
        <f t="shared" si="2"/>
        <v>X</v>
      </c>
    </row>
    <row r="64" spans="1:13">
      <c r="A64" s="14"/>
      <c r="C64" s="15">
        <v>58</v>
      </c>
      <c r="D64" s="19"/>
      <c r="E64" s="20"/>
      <c r="F64" s="21"/>
      <c r="G64" s="22"/>
      <c r="H64" s="22"/>
      <c r="I64" s="22"/>
      <c r="J64" s="19"/>
      <c r="K64" s="18">
        <f t="shared" si="0"/>
        <v>76</v>
      </c>
      <c r="L64" s="18">
        <f t="shared" si="1"/>
        <v>76</v>
      </c>
      <c r="M64" s="18" t="str">
        <f t="shared" si="2"/>
        <v>X</v>
      </c>
    </row>
    <row r="65" spans="1:13">
      <c r="A65" s="14"/>
      <c r="C65" s="15">
        <v>59</v>
      </c>
      <c r="D65" s="19"/>
      <c r="E65" s="20"/>
      <c r="F65" s="21"/>
      <c r="G65" s="22"/>
      <c r="H65" s="22"/>
      <c r="I65" s="22"/>
      <c r="J65" s="19"/>
      <c r="K65" s="18">
        <f t="shared" si="0"/>
        <v>76</v>
      </c>
      <c r="L65" s="18">
        <f t="shared" si="1"/>
        <v>76</v>
      </c>
      <c r="M65" s="18" t="str">
        <f t="shared" si="2"/>
        <v>X</v>
      </c>
    </row>
    <row r="66" spans="1:13">
      <c r="A66" s="14"/>
      <c r="C66" s="15">
        <v>60</v>
      </c>
      <c r="D66" s="19"/>
      <c r="E66" s="20"/>
      <c r="F66" s="21"/>
      <c r="G66" s="22"/>
      <c r="H66" s="22"/>
      <c r="I66" s="22"/>
      <c r="J66" s="19"/>
      <c r="K66" s="18">
        <f t="shared" si="0"/>
        <v>76</v>
      </c>
      <c r="L66" s="18">
        <f t="shared" si="1"/>
        <v>76</v>
      </c>
      <c r="M66" s="18" t="str">
        <f t="shared" si="2"/>
        <v>X</v>
      </c>
    </row>
    <row r="67" spans="1:13">
      <c r="A67" s="14"/>
      <c r="C67" s="15">
        <v>61</v>
      </c>
      <c r="D67" s="19"/>
      <c r="E67" s="20"/>
      <c r="F67" s="21"/>
      <c r="G67" s="22"/>
      <c r="H67" s="22"/>
      <c r="I67" s="22"/>
      <c r="J67" s="19"/>
      <c r="K67" s="18">
        <f t="shared" si="0"/>
        <v>76</v>
      </c>
      <c r="L67" s="18">
        <f t="shared" si="1"/>
        <v>76</v>
      </c>
      <c r="M67" s="18" t="str">
        <f t="shared" si="2"/>
        <v>X</v>
      </c>
    </row>
    <row r="68" spans="1:13">
      <c r="A68" s="14"/>
      <c r="C68" s="15">
        <v>62</v>
      </c>
      <c r="D68" s="19"/>
      <c r="E68" s="20"/>
      <c r="F68" s="21"/>
      <c r="G68" s="22"/>
      <c r="H68" s="22"/>
      <c r="I68" s="22"/>
      <c r="J68" s="19"/>
      <c r="K68" s="18">
        <f t="shared" si="0"/>
        <v>76</v>
      </c>
      <c r="L68" s="18">
        <f t="shared" si="1"/>
        <v>76</v>
      </c>
      <c r="M68" s="18" t="str">
        <f t="shared" si="2"/>
        <v>X</v>
      </c>
    </row>
    <row r="69" spans="1:13">
      <c r="A69" s="14"/>
      <c r="C69" s="15">
        <v>63</v>
      </c>
      <c r="D69" s="19"/>
      <c r="E69" s="20"/>
      <c r="F69" s="21"/>
      <c r="G69" s="22"/>
      <c r="H69" s="22"/>
      <c r="I69" s="22"/>
      <c r="J69" s="19"/>
      <c r="K69" s="18">
        <f t="shared" si="0"/>
        <v>76</v>
      </c>
      <c r="L69" s="18">
        <f t="shared" si="1"/>
        <v>76</v>
      </c>
      <c r="M69" s="18" t="str">
        <f t="shared" si="2"/>
        <v>X</v>
      </c>
    </row>
    <row r="70" spans="1:13">
      <c r="A70" s="14"/>
      <c r="C70" s="15">
        <v>64</v>
      </c>
      <c r="D70" s="19"/>
      <c r="E70" s="20"/>
      <c r="F70" s="21"/>
      <c r="G70" s="22"/>
      <c r="H70" s="22"/>
      <c r="I70" s="22"/>
      <c r="J70" s="19"/>
      <c r="K70" s="18">
        <f t="shared" si="0"/>
        <v>76</v>
      </c>
      <c r="L70" s="18">
        <f t="shared" si="1"/>
        <v>76</v>
      </c>
      <c r="M70" s="18" t="str">
        <f t="shared" si="2"/>
        <v>X</v>
      </c>
    </row>
    <row r="71" spans="1:13">
      <c r="A71" s="14"/>
      <c r="C71" s="15">
        <v>65</v>
      </c>
      <c r="D71" s="19"/>
      <c r="E71" s="20"/>
      <c r="F71" s="21"/>
      <c r="G71" s="22"/>
      <c r="H71" s="22"/>
      <c r="I71" s="22"/>
      <c r="J71" s="19"/>
      <c r="K71" s="18">
        <f t="shared" si="0"/>
        <v>76</v>
      </c>
      <c r="L71" s="18">
        <f t="shared" si="1"/>
        <v>76</v>
      </c>
      <c r="M71" s="18" t="str">
        <f t="shared" si="2"/>
        <v>X</v>
      </c>
    </row>
    <row r="72" spans="1:13">
      <c r="A72" s="14"/>
      <c r="C72" s="15">
        <v>66</v>
      </c>
      <c r="D72" s="19"/>
      <c r="E72" s="20"/>
      <c r="F72" s="21"/>
      <c r="G72" s="22"/>
      <c r="H72" s="22"/>
      <c r="I72" s="22"/>
      <c r="J72" s="19"/>
      <c r="K72" s="18">
        <f t="shared" ref="K72:K81" si="3">IF(J72="",76,C72)</f>
        <v>76</v>
      </c>
      <c r="L72" s="18">
        <f t="shared" ref="L72:L81" si="4">IF(K72&lt;&gt;76,C72,76)</f>
        <v>76</v>
      </c>
      <c r="M72" s="18" t="str">
        <f t="shared" ref="M72:M81" si="5">IFERROR(VLOOKUP(SMALL($L$7:$L$81,C72),$C$7:$D$81,2,FALSE),"X")</f>
        <v>X</v>
      </c>
    </row>
    <row r="73" spans="1:13">
      <c r="A73" s="14"/>
      <c r="C73" s="15">
        <v>67</v>
      </c>
      <c r="D73" s="19"/>
      <c r="E73" s="20"/>
      <c r="F73" s="21"/>
      <c r="G73" s="22"/>
      <c r="H73" s="22"/>
      <c r="I73" s="22"/>
      <c r="J73" s="19"/>
      <c r="K73" s="18">
        <f t="shared" si="3"/>
        <v>76</v>
      </c>
      <c r="L73" s="18">
        <f t="shared" si="4"/>
        <v>76</v>
      </c>
      <c r="M73" s="18" t="str">
        <f t="shared" si="5"/>
        <v>X</v>
      </c>
    </row>
    <row r="74" spans="1:13">
      <c r="A74" s="14"/>
      <c r="C74" s="15">
        <v>68</v>
      </c>
      <c r="D74" s="19"/>
      <c r="E74" s="20"/>
      <c r="F74" s="21"/>
      <c r="G74" s="22"/>
      <c r="H74" s="22"/>
      <c r="I74" s="22"/>
      <c r="J74" s="19"/>
      <c r="K74" s="18">
        <f t="shared" si="3"/>
        <v>76</v>
      </c>
      <c r="L74" s="18">
        <f t="shared" si="4"/>
        <v>76</v>
      </c>
      <c r="M74" s="18" t="str">
        <f t="shared" si="5"/>
        <v>X</v>
      </c>
    </row>
    <row r="75" spans="1:13">
      <c r="A75" s="14"/>
      <c r="C75" s="15">
        <v>69</v>
      </c>
      <c r="D75" s="19"/>
      <c r="E75" s="20"/>
      <c r="F75" s="21"/>
      <c r="G75" s="22"/>
      <c r="H75" s="22"/>
      <c r="I75" s="22"/>
      <c r="J75" s="19"/>
      <c r="K75" s="18">
        <f t="shared" si="3"/>
        <v>76</v>
      </c>
      <c r="L75" s="18">
        <f t="shared" si="4"/>
        <v>76</v>
      </c>
      <c r="M75" s="18" t="str">
        <f t="shared" si="5"/>
        <v>X</v>
      </c>
    </row>
    <row r="76" spans="1:13">
      <c r="A76" s="14"/>
      <c r="C76" s="15">
        <v>70</v>
      </c>
      <c r="D76" s="19"/>
      <c r="E76" s="20"/>
      <c r="F76" s="21"/>
      <c r="G76" s="22"/>
      <c r="H76" s="22"/>
      <c r="I76" s="22"/>
      <c r="J76" s="19"/>
      <c r="K76" s="18">
        <f t="shared" si="3"/>
        <v>76</v>
      </c>
      <c r="L76" s="18">
        <f t="shared" si="4"/>
        <v>76</v>
      </c>
      <c r="M76" s="18" t="str">
        <f t="shared" si="5"/>
        <v>X</v>
      </c>
    </row>
    <row r="77" spans="1:13">
      <c r="A77" s="14"/>
      <c r="C77" s="15">
        <v>71</v>
      </c>
      <c r="D77" s="19"/>
      <c r="E77" s="20"/>
      <c r="F77" s="21"/>
      <c r="G77" s="22"/>
      <c r="H77" s="22"/>
      <c r="I77" s="22"/>
      <c r="J77" s="19"/>
      <c r="K77" s="18">
        <f t="shared" si="3"/>
        <v>76</v>
      </c>
      <c r="L77" s="18">
        <f t="shared" si="4"/>
        <v>76</v>
      </c>
      <c r="M77" s="18" t="str">
        <f t="shared" si="5"/>
        <v>X</v>
      </c>
    </row>
    <row r="78" spans="1:13">
      <c r="A78" s="14"/>
      <c r="C78" s="15">
        <v>72</v>
      </c>
      <c r="D78" s="19"/>
      <c r="E78" s="20"/>
      <c r="F78" s="21"/>
      <c r="G78" s="22"/>
      <c r="H78" s="22"/>
      <c r="I78" s="22"/>
      <c r="J78" s="19"/>
      <c r="K78" s="18">
        <f t="shared" si="3"/>
        <v>76</v>
      </c>
      <c r="L78" s="18">
        <f t="shared" si="4"/>
        <v>76</v>
      </c>
      <c r="M78" s="18" t="str">
        <f t="shared" si="5"/>
        <v>X</v>
      </c>
    </row>
    <row r="79" spans="1:13">
      <c r="A79" s="14"/>
      <c r="C79" s="15">
        <v>73</v>
      </c>
      <c r="D79" s="19"/>
      <c r="E79" s="20"/>
      <c r="F79" s="21"/>
      <c r="G79" s="22"/>
      <c r="H79" s="22"/>
      <c r="I79" s="22"/>
      <c r="J79" s="19"/>
      <c r="K79" s="18">
        <f t="shared" si="3"/>
        <v>76</v>
      </c>
      <c r="L79" s="18">
        <f t="shared" si="4"/>
        <v>76</v>
      </c>
      <c r="M79" s="18" t="str">
        <f t="shared" si="5"/>
        <v>X</v>
      </c>
    </row>
    <row r="80" spans="1:13">
      <c r="A80" s="14"/>
      <c r="C80" s="15">
        <v>74</v>
      </c>
      <c r="D80" s="19"/>
      <c r="E80" s="20"/>
      <c r="F80" s="21"/>
      <c r="G80" s="22"/>
      <c r="H80" s="22"/>
      <c r="I80" s="22"/>
      <c r="J80" s="19"/>
      <c r="K80" s="18">
        <f t="shared" si="3"/>
        <v>76</v>
      </c>
      <c r="L80" s="18">
        <f t="shared" si="4"/>
        <v>76</v>
      </c>
      <c r="M80" s="18" t="str">
        <f t="shared" si="5"/>
        <v>X</v>
      </c>
    </row>
    <row r="81" spans="1:13">
      <c r="A81" s="14"/>
      <c r="C81" s="15">
        <v>75</v>
      </c>
      <c r="D81" s="19"/>
      <c r="E81" s="20"/>
      <c r="F81" s="21"/>
      <c r="G81" s="22"/>
      <c r="H81" s="22"/>
      <c r="I81" s="22"/>
      <c r="J81" s="19"/>
      <c r="K81" s="18">
        <f t="shared" si="3"/>
        <v>76</v>
      </c>
      <c r="L81" s="18">
        <f t="shared" si="4"/>
        <v>76</v>
      </c>
      <c r="M81" s="18" t="str">
        <f t="shared" si="5"/>
        <v>X</v>
      </c>
    </row>
    <row r="82" spans="1:13">
      <c r="A82" s="14"/>
    </row>
    <row r="83" spans="1:13">
      <c r="A83" s="14"/>
    </row>
    <row r="84" spans="1:13">
      <c r="A84" s="14"/>
    </row>
    <row r="85" spans="1:13">
      <c r="A85" s="14"/>
    </row>
    <row r="86" spans="1:13">
      <c r="A86" s="14"/>
    </row>
    <row r="87" spans="1:13">
      <c r="A87" s="14"/>
    </row>
    <row r="88" spans="1:13">
      <c r="A88" s="14"/>
    </row>
    <row r="89" spans="1:13">
      <c r="A89" s="14"/>
    </row>
    <row r="90" spans="1:13">
      <c r="A90" s="14"/>
    </row>
    <row r="91" spans="1:13">
      <c r="A91" s="14"/>
    </row>
    <row r="92" spans="1:13">
      <c r="A92" s="14"/>
    </row>
    <row r="93" spans="1:13">
      <c r="A93" s="14"/>
    </row>
    <row r="94" spans="1:13">
      <c r="A94" s="14"/>
    </row>
    <row r="95" spans="1:13">
      <c r="A95" s="14"/>
    </row>
    <row r="96" spans="1:13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</sheetData>
  <sheetProtection algorithmName="SHA-512" hashValue="mPejl3JV5E4JlIKxXG4+vp5UC1jigbA8cg+GiZUWRKS9FDfsyocEbMcoWPAdScwIGSeOa+8yc02VSlDN4N8XIQ==" saltValue="mdGtSM/DODAV70GSA768GQ==" spinCount="100000" sheet="1" objects="1" scenarios="1" select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B1:V10 B12:V81 B11:O11 Q11:V11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defaultColWidth="11.42578125" defaultRowHeight="15"/>
  <cols>
    <col min="1" max="1" width="5.7109375" style="44" customWidth="1"/>
    <col min="2" max="2" width="10.7109375" style="44" customWidth="1"/>
    <col min="3" max="3" width="10.7109375" style="45" customWidth="1"/>
    <col min="4" max="16384" width="11.42578125" style="44"/>
  </cols>
  <sheetData>
    <row r="2" spans="2:3">
      <c r="B2" s="43" t="s">
        <v>135</v>
      </c>
      <c r="C2" s="38"/>
    </row>
  </sheetData>
  <sheetProtection algorithmName="SHA-512" hashValue="osw2xYEVVX5kqPLWwe4U7Eth9W063U+9BSmz2FbC6EvUssacmXc/SY0D2+5esR04Ev/46j8BwzxNrYQn2gRpiQ==" saltValue="AvepXMymnmEi8qyyksvvC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617B6691-3426-45CF-BB70-CF6DE5D4D6E8}"/>
</file>

<file path=customXml/itemProps2.xml><?xml version="1.0" encoding="utf-8"?>
<ds:datastoreItem xmlns:ds="http://schemas.openxmlformats.org/officeDocument/2006/customXml" ds:itemID="{6679465D-0844-454D-A9DD-E4F8BA7B58B5}"/>
</file>

<file path=customXml/itemProps3.xml><?xml version="1.0" encoding="utf-8"?>
<ds:datastoreItem xmlns:ds="http://schemas.openxmlformats.org/officeDocument/2006/customXml" ds:itemID="{8D009C14-9BA1-46EF-9393-A1732A096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cp:keywords/>
  <dc:description/>
  <cp:lastModifiedBy>Vicente Marco Adrián</cp:lastModifiedBy>
  <cp:revision>6</cp:revision>
  <dcterms:created xsi:type="dcterms:W3CDTF">2015-07-17T10:09:30Z</dcterms:created>
  <dcterms:modified xsi:type="dcterms:W3CDTF">2024-11-05T08:43:30Z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