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IDIN/24.IDIN-5-Formularios_cobro_IDIN_IDCO/"/>
    </mc:Choice>
  </mc:AlternateContent>
  <xr:revisionPtr revIDLastSave="818" documentId="8_{03216344-A110-4E33-B080-EBAA3AAA1A9D}" xr6:coauthVersionLast="47" xr6:coauthVersionMax="47" xr10:uidLastSave="{770FCC13-E70D-48C9-91D5-FF5BC8B09FC0}"/>
  <bookViews>
    <workbookView xWindow="-120" yWindow="-120" windowWidth="29040" windowHeight="15720" xr2:uid="{3333F1CE-9B10-426F-A7A3-B4032B7477C2}"/>
  </bookViews>
  <sheets>
    <sheet name="INSTRUCCIONES" sheetId="1" r:id="rId1"/>
    <sheet name="EXPEDIENTE Y CONVENIO" sheetId="3" r:id="rId2"/>
    <sheet name="SEGUROS SOCIALES" sheetId="8" r:id="rId3"/>
    <sheet name="AUXILIAR" sheetId="9" r:id="rId4"/>
    <sheet name="USUARIO" sheetId="11" r:id="rId5"/>
  </sheets>
  <definedNames>
    <definedName name="_xlnm.Print_Area" localSheetId="3">AUXILIAR!#REF!</definedName>
    <definedName name="_xlnm.Print_Area" localSheetId="1">'EXPEDIENTE Y CONVENIO'!$A$2:$J$39</definedName>
    <definedName name="_xlnm.Print_Area" localSheetId="0">INSTRUCCIONES!$B$1:$B$46</definedName>
    <definedName name="_xlnm.Print_Area" localSheetId="2">'SEGUROS SOCIALES'!$A$1:$AZ$27</definedName>
    <definedName name="Canal">OFFSET(#REF!,0,0,COUNTA(#REF!)-1)</definedName>
    <definedName name="Canal_Gasto">OFFSET(#REF!,0,0,COUNTA(#REF!)-1)</definedName>
    <definedName name="Coste">OFFSET(#REF!,0,0,COUNTA(#REF!)-1)</definedName>
    <definedName name="Cuenta">OFFSET(#REF!,0,0,COUNTA(#REF!)-1)</definedName>
    <definedName name="Gasto">OFFSET(#REF!,0,0,COUNTA(#REF!)-1)</definedName>
    <definedName name="Horas">OFFSET(#REF!,0,0,COUNTA(#REF!)-1)</definedName>
    <definedName name="Ingreso">OFFSET(#REF!,0,0,COUNTA(#REF!)-1)</definedName>
    <definedName name="Lcanal">OFFSET(#REF!,0,0,COUNTA(#REF!)-1)</definedName>
    <definedName name="Lfecha">OFFSET(#REF!,0,0,COUNTA(#REF!)-1)</definedName>
    <definedName name="Lhoras">OFFSET(#REF!,0,0,COUNTA(#REF!)-1)</definedName>
    <definedName name="LÍNEA" localSheetId="4">#REF!</definedName>
    <definedName name="LÍNEA">AUXILIAR!$M$7:$M$36</definedName>
    <definedName name="lista1">#REF!</definedName>
    <definedName name="Lmes">OFFSET(#REF!,0,0,COUNTA(#REF!)-1)</definedName>
    <definedName name="Lpersonal">OFFSET(#REF!,0,0,COUNTA(#REF!)-1)</definedName>
    <definedName name="Lsemana">OFFSET(#REF!,0,0,COUNTA(#REF!)-1)</definedName>
    <definedName name="Tipo_gasto">#REF!</definedName>
    <definedName name="Trabajador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8" l="1"/>
  <c r="I27" i="3"/>
  <c r="I25" i="3"/>
  <c r="S12" i="9" l="1"/>
  <c r="J6" i="9"/>
  <c r="B33" i="3"/>
  <c r="B31" i="3"/>
  <c r="I20" i="3"/>
  <c r="F20" i="3"/>
  <c r="S6" i="9"/>
  <c r="C16" i="3"/>
  <c r="K81" i="9"/>
  <c r="L81" i="9" s="1"/>
  <c r="K80" i="9"/>
  <c r="L80" i="9" s="1"/>
  <c r="K79" i="9"/>
  <c r="L79" i="9" s="1"/>
  <c r="K78" i="9"/>
  <c r="L78" i="9" s="1"/>
  <c r="K77" i="9"/>
  <c r="L77" i="9" s="1"/>
  <c r="K76" i="9"/>
  <c r="L76" i="9" s="1"/>
  <c r="K75" i="9"/>
  <c r="L75" i="9" s="1"/>
  <c r="K74" i="9"/>
  <c r="L74" i="9" s="1"/>
  <c r="K73" i="9"/>
  <c r="L73" i="9" s="1"/>
  <c r="K72" i="9"/>
  <c r="L72" i="9" s="1"/>
  <c r="K71" i="9"/>
  <c r="L71" i="9" s="1"/>
  <c r="K70" i="9"/>
  <c r="L70" i="9" s="1"/>
  <c r="K69" i="9"/>
  <c r="L69" i="9" s="1"/>
  <c r="K68" i="9"/>
  <c r="L68" i="9" s="1"/>
  <c r="K67" i="9"/>
  <c r="L67" i="9" s="1"/>
  <c r="K66" i="9"/>
  <c r="L66" i="9" s="1"/>
  <c r="K65" i="9"/>
  <c r="L65" i="9" s="1"/>
  <c r="K64" i="9"/>
  <c r="L64" i="9" s="1"/>
  <c r="K63" i="9"/>
  <c r="L63" i="9" s="1"/>
  <c r="K62" i="9"/>
  <c r="L62" i="9" s="1"/>
  <c r="K61" i="9"/>
  <c r="L61" i="9" s="1"/>
  <c r="K60" i="9"/>
  <c r="L60" i="9" s="1"/>
  <c r="L59" i="9"/>
  <c r="K59" i="9"/>
  <c r="K58" i="9"/>
  <c r="L58" i="9" s="1"/>
  <c r="K57" i="9"/>
  <c r="L57" i="9" s="1"/>
  <c r="K56" i="9"/>
  <c r="L56" i="9" s="1"/>
  <c r="K55" i="9"/>
  <c r="L55" i="9" s="1"/>
  <c r="K54" i="9"/>
  <c r="L54" i="9" s="1"/>
  <c r="K53" i="9"/>
  <c r="L53" i="9" s="1"/>
  <c r="K52" i="9"/>
  <c r="L52" i="9" s="1"/>
  <c r="K51" i="9"/>
  <c r="L51" i="9" s="1"/>
  <c r="K50" i="9"/>
  <c r="L50" i="9" s="1"/>
  <c r="K49" i="9"/>
  <c r="L49" i="9" s="1"/>
  <c r="K48" i="9"/>
  <c r="L48" i="9" s="1"/>
  <c r="K47" i="9"/>
  <c r="L47" i="9" s="1"/>
  <c r="K46" i="9"/>
  <c r="L46" i="9" s="1"/>
  <c r="K45" i="9"/>
  <c r="L45" i="9" s="1"/>
  <c r="K44" i="9"/>
  <c r="L44" i="9" s="1"/>
  <c r="K43" i="9"/>
  <c r="L43" i="9" s="1"/>
  <c r="K42" i="9"/>
  <c r="L42" i="9" s="1"/>
  <c r="K41" i="9"/>
  <c r="L41" i="9" s="1"/>
  <c r="K40" i="9"/>
  <c r="L40" i="9" s="1"/>
  <c r="K39" i="9"/>
  <c r="L39" i="9" s="1"/>
  <c r="K38" i="9"/>
  <c r="L38" i="9" s="1"/>
  <c r="K37" i="9"/>
  <c r="L37" i="9" s="1"/>
  <c r="K36" i="9"/>
  <c r="L36" i="9" s="1"/>
  <c r="K35" i="9"/>
  <c r="L35" i="9" s="1"/>
  <c r="K34" i="9"/>
  <c r="L34" i="9" s="1"/>
  <c r="K33" i="9"/>
  <c r="L33" i="9" s="1"/>
  <c r="K32" i="9"/>
  <c r="L32" i="9" s="1"/>
  <c r="K31" i="9"/>
  <c r="L31" i="9" s="1"/>
  <c r="K30" i="9"/>
  <c r="L30" i="9" s="1"/>
  <c r="K29" i="9"/>
  <c r="L29" i="9" s="1"/>
  <c r="K28" i="9"/>
  <c r="L28" i="9" s="1"/>
  <c r="K27" i="9"/>
  <c r="L27" i="9" s="1"/>
  <c r="K26" i="9"/>
  <c r="L26" i="9" s="1"/>
  <c r="K25" i="9"/>
  <c r="L25" i="9" s="1"/>
  <c r="K24" i="9"/>
  <c r="L24" i="9" s="1"/>
  <c r="K23" i="9"/>
  <c r="L23" i="9" s="1"/>
  <c r="K22" i="9"/>
  <c r="L22" i="9" s="1"/>
  <c r="K21" i="9"/>
  <c r="L21" i="9" s="1"/>
  <c r="K20" i="9"/>
  <c r="L20" i="9" s="1"/>
  <c r="K19" i="9"/>
  <c r="L19" i="9" s="1"/>
  <c r="K18" i="9"/>
  <c r="L18" i="9" s="1"/>
  <c r="K17" i="9"/>
  <c r="L17" i="9" s="1"/>
  <c r="K16" i="9"/>
  <c r="L16" i="9" s="1"/>
  <c r="K15" i="9"/>
  <c r="L15" i="9" s="1"/>
  <c r="K14" i="9"/>
  <c r="L14" i="9" s="1"/>
  <c r="K13" i="9"/>
  <c r="L13" i="9" s="1"/>
  <c r="K12" i="9"/>
  <c r="L12" i="9" s="1"/>
  <c r="K11" i="9"/>
  <c r="L11" i="9" s="1"/>
  <c r="K10" i="9"/>
  <c r="L10" i="9" s="1"/>
  <c r="K9" i="9"/>
  <c r="L9" i="9" s="1"/>
  <c r="K8" i="9"/>
  <c r="L8" i="9" s="1"/>
  <c r="K7" i="9"/>
  <c r="L7" i="9" s="1"/>
  <c r="D19" i="8"/>
  <c r="S13" i="9" l="1"/>
  <c r="S14" i="9"/>
  <c r="S15" i="9"/>
  <c r="S17" i="9"/>
  <c r="S18" i="9" s="1"/>
  <c r="F29" i="3" s="1"/>
  <c r="M81" i="9"/>
  <c r="M77" i="9"/>
  <c r="M73" i="9"/>
  <c r="M69" i="9"/>
  <c r="M65" i="9"/>
  <c r="M61" i="9"/>
  <c r="M57" i="9"/>
  <c r="M53" i="9"/>
  <c r="M49" i="9"/>
  <c r="M45" i="9"/>
  <c r="M41" i="9"/>
  <c r="M37" i="9"/>
  <c r="M33" i="9"/>
  <c r="M29" i="9"/>
  <c r="M25" i="9"/>
  <c r="M21" i="9"/>
  <c r="M17" i="9"/>
  <c r="M13" i="9"/>
  <c r="M12" i="9"/>
  <c r="M80" i="9"/>
  <c r="M76" i="9"/>
  <c r="M72" i="9"/>
  <c r="M68" i="9"/>
  <c r="M60" i="9"/>
  <c r="M56" i="9"/>
  <c r="M52" i="9"/>
  <c r="M48" i="9"/>
  <c r="M44" i="9"/>
  <c r="M40" i="9"/>
  <c r="M36" i="9"/>
  <c r="M32" i="9"/>
  <c r="M24" i="9"/>
  <c r="M8" i="9"/>
  <c r="M64" i="9"/>
  <c r="M28" i="9"/>
  <c r="M47" i="9"/>
  <c r="M23" i="9"/>
  <c r="M11" i="9"/>
  <c r="M51" i="9"/>
  <c r="M15" i="9"/>
  <c r="M20" i="9"/>
  <c r="M79" i="9"/>
  <c r="M75" i="9"/>
  <c r="M71" i="9"/>
  <c r="M67" i="9"/>
  <c r="M63" i="9"/>
  <c r="M59" i="9"/>
  <c r="M55" i="9"/>
  <c r="M43" i="9"/>
  <c r="M39" i="9"/>
  <c r="M35" i="9"/>
  <c r="M31" i="9"/>
  <c r="M27" i="9"/>
  <c r="M19" i="9"/>
  <c r="M7" i="9"/>
  <c r="B7" i="9" s="1"/>
  <c r="M42" i="9"/>
  <c r="M14" i="9"/>
  <c r="M9" i="9"/>
  <c r="M34" i="9"/>
  <c r="M10" i="9"/>
  <c r="M78" i="9"/>
  <c r="M74" i="9"/>
  <c r="M70" i="9"/>
  <c r="M66" i="9"/>
  <c r="M62" i="9"/>
  <c r="M58" i="9"/>
  <c r="M54" i="9"/>
  <c r="M50" i="9"/>
  <c r="M46" i="9"/>
  <c r="M38" i="9"/>
  <c r="M30" i="9"/>
  <c r="M26" i="9"/>
  <c r="M22" i="9"/>
  <c r="M18" i="9"/>
  <c r="M16" i="9"/>
  <c r="D25" i="8"/>
  <c r="D16" i="8"/>
  <c r="D20" i="8"/>
  <c r="B24" i="8"/>
  <c r="C24" i="8" s="1"/>
  <c r="D18" i="8"/>
  <c r="B18" i="8"/>
  <c r="C18" i="8" s="1"/>
  <c r="B21" i="8"/>
  <c r="C21" i="8" s="1"/>
  <c r="D24" i="8"/>
  <c r="B16" i="8"/>
  <c r="C16" i="8" s="1"/>
  <c r="B20" i="8"/>
  <c r="C20" i="8" s="1"/>
  <c r="D23" i="8"/>
  <c r="B19" i="8"/>
  <c r="C19" i="8" s="1"/>
  <c r="D15" i="8"/>
  <c r="B23" i="8"/>
  <c r="C23" i="8" s="1"/>
  <c r="D26" i="8"/>
  <c r="D22" i="8"/>
  <c r="D17" i="8"/>
  <c r="B26" i="8"/>
  <c r="C26" i="8" s="1"/>
  <c r="D21" i="8"/>
  <c r="B17" i="8"/>
  <c r="C17" i="8" s="1"/>
  <c r="B15" i="8"/>
  <c r="B25" i="8"/>
  <c r="C25" i="8" s="1"/>
  <c r="B22" i="8"/>
  <c r="C22" i="8" s="1"/>
  <c r="I29" i="3" l="1"/>
  <c r="AU10" i="8"/>
  <c r="U10" i="8"/>
  <c r="AH10" i="8"/>
  <c r="P7" i="9"/>
  <c r="P6" i="9"/>
  <c r="P5" i="9"/>
  <c r="C18" i="3"/>
  <c r="C12" i="3"/>
  <c r="C15" i="8"/>
  <c r="I16" i="3" l="1"/>
  <c r="E20" i="8"/>
  <c r="F20" i="8" s="1"/>
  <c r="E23" i="8"/>
  <c r="F23" i="8" s="1"/>
  <c r="E18" i="8"/>
  <c r="F18" i="8" s="1"/>
  <c r="E26" i="8"/>
  <c r="F26" i="8" s="1"/>
  <c r="E25" i="8"/>
  <c r="F25" i="8" s="1"/>
  <c r="E19" i="8"/>
  <c r="F19" i="8" s="1"/>
  <c r="E15" i="8"/>
  <c r="F15" i="8" s="1"/>
  <c r="E21" i="8"/>
  <c r="F21" i="8" s="1"/>
  <c r="E22" i="8"/>
  <c r="F22" i="8" s="1"/>
  <c r="E24" i="8"/>
  <c r="F24" i="8" s="1"/>
  <c r="E17" i="8"/>
  <c r="F17" i="8" s="1"/>
  <c r="E16" i="8"/>
  <c r="F16" i="8" s="1"/>
  <c r="K5" i="8"/>
  <c r="O23" i="8" l="1"/>
  <c r="P23" i="8" s="1"/>
  <c r="Q24" i="8"/>
  <c r="Q21" i="8"/>
  <c r="Q17" i="8"/>
  <c r="O21" i="8"/>
  <c r="O18" i="8"/>
  <c r="P18" i="8" s="1"/>
  <c r="O24" i="8"/>
  <c r="P24" i="8" s="1"/>
  <c r="Q18" i="8"/>
  <c r="Q15" i="8"/>
  <c r="O19" i="8"/>
  <c r="P19" i="8" s="1"/>
  <c r="O22" i="8"/>
  <c r="P22" i="8" s="1"/>
  <c r="O25" i="8"/>
  <c r="P25" i="8" s="1"/>
  <c r="O15" i="8"/>
  <c r="P15" i="8" s="1"/>
  <c r="Q23" i="8"/>
  <c r="Q19" i="8"/>
  <c r="Q25" i="8"/>
  <c r="O16" i="8"/>
  <c r="P16" i="8" s="1"/>
  <c r="O20" i="8"/>
  <c r="P20" i="8" s="1"/>
  <c r="Q22" i="8"/>
  <c r="O26" i="8"/>
  <c r="P26" i="8" s="1"/>
  <c r="Q16" i="8"/>
  <c r="Q20" i="8"/>
  <c r="Q26" i="8"/>
  <c r="O17" i="8"/>
  <c r="P17" i="8" s="1"/>
  <c r="AD17" i="8"/>
  <c r="AB21" i="8"/>
  <c r="AB18" i="8"/>
  <c r="AC18" i="8" s="1"/>
  <c r="AD23" i="8"/>
  <c r="AD18" i="8"/>
  <c r="AD21" i="8"/>
  <c r="AB24" i="8"/>
  <c r="AC24" i="8" s="1"/>
  <c r="AD15" i="8"/>
  <c r="AB19" i="8"/>
  <c r="AC19" i="8" s="1"/>
  <c r="AD24" i="8"/>
  <c r="AD26" i="8"/>
  <c r="AD19" i="8"/>
  <c r="AB22" i="8"/>
  <c r="AC22" i="8" s="1"/>
  <c r="AB25" i="8"/>
  <c r="AC25" i="8" s="1"/>
  <c r="AB15" i="8"/>
  <c r="AB16" i="8"/>
  <c r="AC16" i="8" s="1"/>
  <c r="AB20" i="8"/>
  <c r="AC20" i="8" s="1"/>
  <c r="AD25" i="8"/>
  <c r="AD16" i="8"/>
  <c r="AD20" i="8"/>
  <c r="AD22" i="8"/>
  <c r="AB26" i="8"/>
  <c r="AC26" i="8" s="1"/>
  <c r="AB17" i="8"/>
  <c r="AC17" i="8" s="1"/>
  <c r="AB23" i="8"/>
  <c r="AC23" i="8" s="1"/>
  <c r="AQ17" i="8"/>
  <c r="AO23" i="8"/>
  <c r="AO26" i="8"/>
  <c r="AP26" i="8" s="1"/>
  <c r="AO21" i="8"/>
  <c r="AQ26" i="8"/>
  <c r="AO18" i="8"/>
  <c r="AP18" i="8" s="1"/>
  <c r="AQ23" i="8"/>
  <c r="AQ18" i="8"/>
  <c r="AQ21" i="8"/>
  <c r="AO24" i="8"/>
  <c r="AP24" i="8" s="1"/>
  <c r="AQ16" i="8"/>
  <c r="AO15" i="8"/>
  <c r="AP15" i="8" s="1"/>
  <c r="AQ22" i="8"/>
  <c r="AO19" i="8"/>
  <c r="AP19" i="8" s="1"/>
  <c r="AQ24" i="8"/>
  <c r="AQ15" i="8"/>
  <c r="AO16" i="8"/>
  <c r="AP16" i="8" s="1"/>
  <c r="AQ19" i="8"/>
  <c r="AO22" i="8"/>
  <c r="AO25" i="8"/>
  <c r="AP25" i="8" s="1"/>
  <c r="AO20" i="8"/>
  <c r="AP20" i="8" s="1"/>
  <c r="AQ25" i="8"/>
  <c r="AO17" i="8"/>
  <c r="AP17" i="8" s="1"/>
  <c r="AQ20" i="8"/>
  <c r="X5" i="8"/>
  <c r="AK5" i="8" s="1"/>
  <c r="AX5" i="8" s="1"/>
  <c r="AR23" i="8" l="1"/>
  <c r="AE22" i="8"/>
  <c r="AF22" i="8" s="1"/>
  <c r="R22" i="8"/>
  <c r="S22" i="8" s="1"/>
  <c r="AR26" i="8"/>
  <c r="AS26" i="8" s="1"/>
  <c r="AR21" i="8"/>
  <c r="AR22" i="8"/>
  <c r="R23" i="8"/>
  <c r="S23" i="8" s="1"/>
  <c r="AP21" i="8"/>
  <c r="R21" i="8"/>
  <c r="AP23" i="8"/>
  <c r="AR19" i="8"/>
  <c r="AS19" i="8" s="1"/>
  <c r="AP22" i="8"/>
  <c r="AR15" i="8"/>
  <c r="AS15" i="8" s="1"/>
  <c r="R16" i="8"/>
  <c r="S16" i="8" s="1"/>
  <c r="AR25" i="8"/>
  <c r="AS25" i="8" s="1"/>
  <c r="AR20" i="8"/>
  <c r="AS20" i="8" s="1"/>
  <c r="AE21" i="8"/>
  <c r="R15" i="8"/>
  <c r="S15" i="8" s="1"/>
  <c r="R26" i="8"/>
  <c r="S26" i="8" s="1"/>
  <c r="AE15" i="8"/>
  <c r="R18" i="8"/>
  <c r="S18" i="8" s="1"/>
  <c r="R20" i="8"/>
  <c r="S20" i="8" s="1"/>
  <c r="AE18" i="8"/>
  <c r="AF18" i="8" s="1"/>
  <c r="P21" i="8"/>
  <c r="AE16" i="8"/>
  <c r="AF16" i="8" s="1"/>
  <c r="R17" i="8"/>
  <c r="S17" i="8" s="1"/>
  <c r="AE24" i="8"/>
  <c r="AF24" i="8" s="1"/>
  <c r="R25" i="8"/>
  <c r="S25" i="8" s="1"/>
  <c r="AC21" i="8"/>
  <c r="R24" i="8"/>
  <c r="S24" i="8" s="1"/>
  <c r="AE17" i="8"/>
  <c r="AF17" i="8" s="1"/>
  <c r="R19" i="8"/>
  <c r="S19" i="8" s="1"/>
  <c r="AC15" i="8"/>
  <c r="AE19" i="8"/>
  <c r="AF19" i="8" s="1"/>
  <c r="AE23" i="8"/>
  <c r="AF23" i="8" s="1"/>
  <c r="AE26" i="8"/>
  <c r="AF26" i="8" s="1"/>
  <c r="AE25" i="8"/>
  <c r="AF25" i="8" s="1"/>
  <c r="AE20" i="8"/>
  <c r="AF20" i="8" s="1"/>
  <c r="AR18" i="8"/>
  <c r="AS18" i="8" s="1"/>
  <c r="AR24" i="8"/>
  <c r="AS24" i="8" s="1"/>
  <c r="AR17" i="8"/>
  <c r="AS17" i="8" s="1"/>
  <c r="AR16" i="8"/>
  <c r="AS16" i="8" s="1"/>
  <c r="C22" i="3"/>
  <c r="AS23" i="8" l="1"/>
  <c r="S21" i="8"/>
  <c r="AF21" i="8"/>
  <c r="AS22" i="8"/>
  <c r="AS21" i="8"/>
  <c r="AF15" i="8"/>
</calcChain>
</file>

<file path=xl/sharedStrings.xml><?xml version="1.0" encoding="utf-8"?>
<sst xmlns="http://schemas.openxmlformats.org/spreadsheetml/2006/main" count="395" uniqueCount="153">
  <si>
    <t>PROGRAMA:</t>
  </si>
  <si>
    <t>AÑO:</t>
  </si>
  <si>
    <t>DIVISIÓN:</t>
  </si>
  <si>
    <t>LÍNEA:</t>
  </si>
  <si>
    <t>Nº EXPEDIENTE:</t>
  </si>
  <si>
    <t>BENEFICIARIO:</t>
  </si>
  <si>
    <t>EJERCICIO: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</si>
  <si>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</si>
  <si>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</si>
  <si>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</si>
  <si>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</si>
  <si>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</si>
  <si>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</si>
  <si>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</si>
  <si>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</si>
  <si>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</si>
  <si>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</si>
  <si>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</si>
  <si>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</si>
  <si>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CONVENIO:</t>
  </si>
  <si>
    <t>EXPEDIENTE:</t>
  </si>
  <si>
    <t>MES</t>
  </si>
  <si>
    <t>RECIBO
LIQUIDACIÓN
COTIZACIONES
(RLC)</t>
  </si>
  <si>
    <t>JUSTIFICANTE
DE PAGO</t>
  </si>
  <si>
    <t>RETENCIONES
E INGRESOS
A CUENTA
(MOD-111)</t>
  </si>
  <si>
    <t>INSERTAR
MOD-190</t>
  </si>
  <si>
    <t>INSERTAR
RLC</t>
  </si>
  <si>
    <t>INSERTAR
RNT</t>
  </si>
  <si>
    <t>INSERTAR
MOD-111
1 T</t>
  </si>
  <si>
    <t>INSERTAR
MOD-111
2 T</t>
  </si>
  <si>
    <t>INSERTAR
MOD-111
3 T</t>
  </si>
  <si>
    <t>INSERTAR
MOD-111
4 T</t>
  </si>
  <si>
    <t>INSERTAR
CONVENIO
(pdf)</t>
  </si>
  <si>
    <t>RELACIÓN
NOMINAL
TRABAJADORES
(RNT)</t>
  </si>
  <si>
    <t>HOJA/PESTAÑA "EXPEDIENTE Y CONVENIO"</t>
  </si>
  <si>
    <t>-. Se debera cumplimentar:</t>
  </si>
  <si>
    <t>1-. Digitalizar, en formato pdf, los documentos a incorporar.</t>
  </si>
  <si>
    <t>2-. Guardar y cerrar el archivo generado.</t>
  </si>
  <si>
    <t>4-. De las opciones del menú, seleccionamos la de "Insertar" y, a continuación, la de "Objeto".</t>
  </si>
  <si>
    <t>7-. De forma automática se incluye una imagen con el logotipo de Archivo PDF, que corresponde al archivo recién insertado.</t>
  </si>
  <si>
    <t>HOJA/PESTAÑA "SEGUROS SOCIALES"</t>
  </si>
  <si>
    <t>-. Los archivos a insertar son:</t>
  </si>
  <si>
    <t>a) Retenciones e ingresos a cuenta del IRPF - Resumen anual (MODELO 190)</t>
  </si>
  <si>
    <t>b) Para cada mes:</t>
  </si>
  <si>
    <t>-. Recibo de Liquidación de Cotizaciones (RLC).</t>
  </si>
  <si>
    <t>-. Relación Nominal de Trabajadores (RLC)</t>
  </si>
  <si>
    <t>-. Justificante del pago del recibo de Liquidación de Cotizaciones</t>
  </si>
  <si>
    <t>c) Para cada trimestre:</t>
  </si>
  <si>
    <t>-. Retenciones e ingresos a cuenta del IRPF - Autoliquidación (MODELO 111)</t>
  </si>
  <si>
    <t>-. Justificante del pago de las retenciones e ingresos a cuenta del IRPF - Autoliquidación (MODELO 111)</t>
  </si>
  <si>
    <t>INSERTAR
JUSTIFICANTE
PAGO</t>
  </si>
  <si>
    <t>INSERTAR
JUSTIFiCANTE
PAGO
MOD-111
1 T</t>
  </si>
  <si>
    <t>INSERTAR
JUSTIFICANTE
PAGO
MOD-111
2 T</t>
  </si>
  <si>
    <t>INSERTAR
JUSTIFICANTE
PAGO
MOD-111
3 T</t>
  </si>
  <si>
    <t>INSERTAR
JUSTIFICANTE
PAGO
MOD-111
4 T</t>
  </si>
  <si>
    <t>-. Debe cumplimentar esta Hoja Excel y anexarla a la cuenta justificativa (Solicitud de cobro) del expediente.</t>
  </si>
  <si>
    <t>3-. Situar el cursor en la celda, de color naranja, donde se vaya a insertar el archivo digitalizado.</t>
  </si>
  <si>
    <t>INSTRUCCIONES PARA LA CORRECTA CUMPLIMENTACIÓN DEL MOD70.
SEGUROS SOCIALES</t>
  </si>
  <si>
    <t>MOD-70: SEGUROS SOCIALES</t>
  </si>
  <si>
    <t>nº 82, de 11 de abril de 2023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</si>
  <si>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</si>
  <si>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</si>
  <si>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</si>
  <si>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</si>
  <si>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</si>
  <si>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</si>
  <si>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(dd/mm/aa)</t>
  </si>
  <si>
    <t>FECHA INICIO PLAZO DE EJECUCIÓN:</t>
  </si>
  <si>
    <t>FECHA FINAL PLAZO EJECUCIÓN DEL PROYECTO (*):</t>
  </si>
  <si>
    <t>FECHA FINAL PLAZO JUSTIFICACIÓN:</t>
  </si>
  <si>
    <t>CT01</t>
  </si>
  <si>
    <t>CT02</t>
  </si>
  <si>
    <t>PROGRAMA</t>
  </si>
  <si>
    <t>ACRÓNIMO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</si>
  <si>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</si>
  <si>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</si>
  <si>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</si>
  <si>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</si>
  <si>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</si>
  <si>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</si>
  <si>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</si>
  <si>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PROGRAMA DE AYUDAS DIRIGIDAS A LOS CCTT DE LA REGIÓN DE MURCIA DESTINADAS A LA REALIZACIÓN DE ACTIVIDADES DE I+D DE CARÁCTER NO ECONÓMICO.</t>
  </si>
  <si>
    <t>SÍ</t>
  </si>
  <si>
    <t>CONVOCATORIA</t>
  </si>
  <si>
    <t>PLAZO DE EJECUCIÓN</t>
  </si>
  <si>
    <t>BORM BASES REGULADORAS
(Y MODIFCACIONES)</t>
  </si>
  <si>
    <t>INICIO COMÚN:</t>
  </si>
  <si>
    <t>FECHA INICIO (dd/mm/aa)</t>
  </si>
  <si>
    <t>meses</t>
  </si>
  <si>
    <t>MESES JUSTIFICACIÓN TRAS EJECUCIÓN</t>
  </si>
  <si>
    <t>BORM EXTRACTO
CONVOCATORIA
(Y MODIFICACIONES):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</si>
  <si>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</si>
  <si>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</si>
  <si>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BORM BASES REGULADORAS
(Y MODIFICACIONES):</t>
  </si>
  <si>
    <t>HOJA</t>
  </si>
  <si>
    <t>MAESTRO</t>
  </si>
  <si>
    <t>VISUALIZACIÓN</t>
  </si>
  <si>
    <t>USUARIOS INTERNOS</t>
  </si>
  <si>
    <t>FJI</t>
  </si>
  <si>
    <t>FJM</t>
  </si>
  <si>
    <t>FPP</t>
  </si>
  <si>
    <t>FSL</t>
  </si>
  <si>
    <t>JJL</t>
  </si>
  <si>
    <t>MAR</t>
  </si>
  <si>
    <t>PCP</t>
  </si>
  <si>
    <t>SRM</t>
  </si>
  <si>
    <t>VMA</t>
  </si>
  <si>
    <t>USUARIOS EXTERNOS</t>
  </si>
  <si>
    <t>USUARIOS</t>
  </si>
  <si>
    <t>USUARIO:</t>
  </si>
  <si>
    <t>INFO</t>
  </si>
  <si>
    <t>FECHAS DEFINITIVAS</t>
  </si>
  <si>
    <t>RANGO</t>
  </si>
  <si>
    <t>COMODIN</t>
  </si>
  <si>
    <t>EX1</t>
  </si>
  <si>
    <t>EX2</t>
  </si>
  <si>
    <t>EX3</t>
  </si>
  <si>
    <t>EX4</t>
  </si>
  <si>
    <t>EX5</t>
  </si>
  <si>
    <t>RECA</t>
  </si>
  <si>
    <t>PROGRAMA DE AYUDAS PARA INCENTIVAR LA INNOVACIÓN ABIERTA EN LOS ÁMBITOS DE DEFENSA, SEGURIDAD Y RECONSTRUCCIÓN Y DESARROLLO, POR LAS EMPRESAS REGIONALES.</t>
  </si>
  <si>
    <t>Nº 295, 23 de diciembre de 2023</t>
  </si>
  <si>
    <t>NO</t>
  </si>
  <si>
    <t>a) Celda C9: Identificación del beneficiario.</t>
  </si>
  <si>
    <t>b) Celda C20: en su caso, acrónimo del programa de ayudas.</t>
  </si>
  <si>
    <t>c) Celda D22: número del expediente.</t>
  </si>
  <si>
    <t>d) Celda F25: en su caso, fecha final del plazo de ejecución.</t>
  </si>
  <si>
    <t>e) Celda F27: en su caso, fecha final del plazo de ejecución.</t>
  </si>
  <si>
    <t>h) Celda C36: Hay que insertar el archivo digitalizado del convenio colectivo de aplicación, en formato pdf, de la siguiente manera:</t>
  </si>
  <si>
    <t>-. La Hoja/Pestaña "SEGUROS SOCIALES" refleja, en diferentes bloques totalmente análogos, los ejercicios que abarca el proyecto posibilitanto la incorporación de los archivos digitalizados solicitados para cada uno de dichos ejercicios.</t>
  </si>
  <si>
    <r>
      <t>6-. Seleccionamos el archivo PDF correspondiente a dicha factura</t>
    </r>
    <r>
      <rPr>
        <b/>
        <sz val="10"/>
        <color rgb="FFFF0000"/>
        <rFont val="Nunito Sans"/>
      </rPr>
      <t xml:space="preserve"> (IMPORTANTE: ESTE DOCUMENTO DEBE ESTAR CERRADO ANTES DE SELECCIONARLO)</t>
    </r>
    <r>
      <rPr>
        <sz val="10"/>
        <rFont val="Nunito Sans"/>
      </rPr>
      <t xml:space="preserve"> y pulsamos el botón "Abrir"</t>
    </r>
  </si>
  <si>
    <t>-. Se deberá ir insertando los archivos digitalizados, en formato pdf, siguiendo para ello el procedimiento anteriormente descrito (ver punto h) del apartado anterior).</t>
  </si>
  <si>
    <t>RETENCIONES E INGRESOS
A CUENTA ANUAL
(MOD-190)</t>
  </si>
  <si>
    <t>-. Como norma general, hay que cumplimentar ÚNICAMENTE los datos solicitados en las celdas de color azul. También como norma general, una celda que antes de empezar a cumplimentar el modelo sea de color naranja, indica que en dicha celda habrá que incorporar algún archivo (en formato pdf).</t>
  </si>
  <si>
    <t>-. Por último, a medida que se vayan cumplimentando datos pueden aparecer mensajes en celdas de color naranja o se puede colorear alguna celda en rojo. En ambos casos, estos avisos suelen advertir de alguna posible incongruencia en los datos incorporados.</t>
  </si>
  <si>
    <t>PAPE</t>
  </si>
  <si>
    <t>PROGRAMA DE AYUDAS PARA LA DOTACIÓN Y REHABILITACIÓN DE PARQUES EMPRESARIALES</t>
  </si>
  <si>
    <t>nº 295, 23 de diciembre de 2021</t>
  </si>
  <si>
    <t>nº 283, 9 de diciembre de 2022</t>
  </si>
  <si>
    <t>nº 106, 9 de mayo de 2024</t>
  </si>
  <si>
    <t>MAKE</t>
  </si>
  <si>
    <t>PROGRAMA DE AYUDAS DIRIGIDAS A LA INTERNACIONALIZACIÓN DE LAS EMPRESAS DE LA REGIÓN DE MURCIA</t>
  </si>
  <si>
    <t>nº 298, 28 de diciembre de 2023</t>
  </si>
  <si>
    <t>nº 96, 26 de abril de 2024</t>
  </si>
  <si>
    <t>EPTE</t>
  </si>
  <si>
    <t>PROGRAMA DE AYUDAS PARA LA REALZIACIÓN DE PROYECTOS EMPRESARIALES EN LA FASE DE CREACIÓN Y CONSOLIDACIÓN DE EMPRESAS CON POTENCIAL TECNOLÓGICO Y ESCALABLES</t>
  </si>
  <si>
    <t>nº 100, 2 de mayo de 2024</t>
  </si>
  <si>
    <t>IDIN</t>
  </si>
  <si>
    <t>PROGRAMA DE AYUDAS DESTINADAS A FOMETAR LA I+D EMPRESARIAL EN EL MARCO RIS4 REGIÓN DE MURCIA, COFINANCIAS POR FEDER</t>
  </si>
  <si>
    <t>nº 15, 19 de enero de 2024</t>
  </si>
  <si>
    <t>IDCO</t>
  </si>
  <si>
    <t>nº 65, 18 de marzo de 2024</t>
  </si>
  <si>
    <t>5-. Dentro de la primera pestaña ("Crear nuevo") seleccionamos la opción "Package", marcamos la opción "Mostrar como icono" y pulsamos el botón "Aceptar".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</si>
</sst>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dd/mm/yy"/>
  </numFmts>
  <fonts count="1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name val="Century Gothic"/>
      <family val="2"/>
    </font>
    <font>
      <sz val="8"/>
      <name val="Calibri"/>
      <family val="2"/>
      <charset val="1"/>
    </font>
    <font>
      <sz val="10"/>
      <name val="Nunito Sans"/>
    </font>
    <font>
      <b/>
      <sz val="10"/>
      <name val="Nunito Sans"/>
    </font>
    <font>
      <sz val="9"/>
      <name val="Nunito Sans"/>
    </font>
    <font>
      <b/>
      <sz val="10"/>
      <color rgb="FFFF0000"/>
      <name val="Nunito Sans"/>
    </font>
    <font>
      <b/>
      <sz val="9"/>
      <color rgb="FFFF0000"/>
      <name val="Nunito Sans"/>
    </font>
    <font>
      <b/>
      <sz val="9"/>
      <name val="Nunito Sans"/>
    </font>
    <font>
      <sz val="10"/>
      <color theme="0"/>
      <name val="Nunito Sans"/>
    </font>
    <font>
      <sz val="11"/>
      <color rgb="FF000000"/>
      <name val="Nunito Sans"/>
    </font>
    <font>
      <b/>
      <sz val="12"/>
      <name val="Nunito Sans"/>
    </font>
    <font>
      <sz val="12"/>
      <name val="Nunito Sans"/>
    </font>
    <font>
      <sz val="10"/>
      <color rgb="FF000000"/>
      <name val="Nunito Sans"/>
    </font>
    <font>
      <b/>
      <sz val="14"/>
      <color rgb="FF000000"/>
      <name val="Nunito Sans"/>
    </font>
    <font>
      <b/>
      <sz val="10"/>
      <color rgb="FF000000"/>
      <name val="Nunito Sans"/>
    </font>
    <font>
      <b/>
      <sz val="12"/>
      <color rgb="FF000000"/>
      <name val="Nunito Sans"/>
    </font>
    <font>
      <b/>
      <sz val="11"/>
      <name val="Nunito Sans"/>
    </font>
  </fonts>
  <fills count="9">
    <fill>
      <patternFill patternType="none"/>
    </fill>
    <fill>
      <patternFill patternType="gray125"/>
    </fill>
    <fill>
      <patternFill patternType="solid">
        <fgColor rgb="FFE7F1F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E00"/>
        <bgColor rgb="FFCCFFFF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14" fontId="4" fillId="5" borderId="1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1" xfId="0" applyNumberFormat="1" applyFont="1" applyBorder="1" applyAlignment="1">
      <alignment vertical="center"/>
    </xf>
    <xf numFmtId="0" fontId="9" fillId="6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9" fillId="6" borderId="19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hidden="1"/>
    </xf>
    <xf numFmtId="166" fontId="4" fillId="4" borderId="1" xfId="0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5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 applyAlignment="1" applyProtection="1">
      <alignment vertical="center"/>
      <protection hidden="1"/>
    </xf>
    <xf numFmtId="0" fontId="5" fillId="6" borderId="1" xfId="1" applyFont="1" applyFill="1" applyBorder="1" applyAlignment="1" applyProtection="1">
      <alignment horizontal="left" vertical="center" indent="1"/>
      <protection hidden="1"/>
    </xf>
    <xf numFmtId="0" fontId="4" fillId="0" borderId="0" xfId="1" applyFont="1" applyAlignment="1" applyProtection="1">
      <alignment horizontal="left" vertical="center" indent="1"/>
      <protection hidden="1"/>
    </xf>
    <xf numFmtId="164" fontId="5" fillId="6" borderId="1" xfId="1" applyNumberFormat="1" applyFont="1" applyFill="1" applyBorder="1" applyAlignment="1" applyProtection="1">
      <alignment horizontal="left" vertical="center" indent="1"/>
      <protection hidden="1"/>
    </xf>
    <xf numFmtId="164" fontId="4" fillId="0" borderId="0" xfId="1" applyNumberFormat="1" applyFont="1" applyAlignment="1" applyProtection="1">
      <alignment horizontal="left" vertical="center" indent="1"/>
      <protection hidden="1"/>
    </xf>
    <xf numFmtId="0" fontId="5" fillId="6" borderId="1" xfId="0" applyFont="1" applyFill="1" applyBorder="1" applyAlignment="1" applyProtection="1">
      <alignment horizontal="left" vertical="center" indent="1"/>
      <protection hidden="1"/>
    </xf>
    <xf numFmtId="0" fontId="6" fillId="0" borderId="0" xfId="1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4" fillId="0" borderId="0" xfId="0" applyFont="1" applyProtection="1">
      <protection hidden="1"/>
    </xf>
    <xf numFmtId="166" fontId="4" fillId="6" borderId="1" xfId="0" applyNumberFormat="1" applyFont="1" applyFill="1" applyBorder="1" applyAlignment="1" applyProtection="1">
      <alignment horizont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166" fontId="4" fillId="5" borderId="1" xfId="0" applyNumberFormat="1" applyFont="1" applyFill="1" applyBorder="1" applyAlignment="1" applyProtection="1">
      <alignment horizontal="center" vertical="center"/>
      <protection locked="0"/>
    </xf>
    <xf numFmtId="165" fontId="4" fillId="2" borderId="1" xfId="1" applyNumberFormat="1" applyFont="1" applyFill="1" applyBorder="1" applyAlignment="1" applyProtection="1">
      <alignment horizontal="left" vertical="center"/>
      <protection locked="0"/>
    </xf>
    <xf numFmtId="166" fontId="14" fillId="0" borderId="0" xfId="0" applyNumberFormat="1" applyFont="1" applyAlignment="1" applyProtection="1">
      <alignment vertical="center"/>
      <protection hidden="1"/>
    </xf>
    <xf numFmtId="1" fontId="14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166" fontId="17" fillId="0" borderId="0" xfId="0" applyNumberFormat="1" applyFont="1" applyAlignment="1" applyProtection="1">
      <alignment vertical="center"/>
      <protection hidden="1"/>
    </xf>
    <xf numFmtId="1" fontId="17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2" fillId="0" borderId="0" xfId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left" vertical="center" indent="1"/>
      <protection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165" fontId="18" fillId="0" borderId="0" xfId="1" applyNumberFormat="1" applyFont="1" applyAlignment="1" applyProtection="1">
      <alignment horizontal="left" vertical="center"/>
      <protection hidden="1"/>
    </xf>
    <xf numFmtId="0" fontId="16" fillId="6" borderId="13" xfId="0" applyFont="1" applyFill="1" applyBorder="1" applyAlignment="1" applyProtection="1">
      <alignment horizontal="center" vertical="center"/>
      <protection hidden="1"/>
    </xf>
    <xf numFmtId="0" fontId="16" fillId="6" borderId="14" xfId="0" applyFont="1" applyFill="1" applyBorder="1" applyAlignment="1" applyProtection="1">
      <alignment horizontal="center" vertical="center" wrapText="1"/>
      <protection hidden="1"/>
    </xf>
    <xf numFmtId="0" fontId="16" fillId="6" borderId="15" xfId="0" applyFont="1" applyFill="1" applyBorder="1" applyAlignment="1" applyProtection="1">
      <alignment horizontal="center" vertical="center" wrapText="1"/>
      <protection hidden="1"/>
    </xf>
    <xf numFmtId="0" fontId="16" fillId="6" borderId="16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6" borderId="17" xfId="0" applyFont="1" applyFill="1" applyBorder="1" applyAlignment="1" applyProtection="1">
      <alignment horizontal="center" vertical="center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locked="0" hidden="1"/>
    </xf>
    <xf numFmtId="0" fontId="14" fillId="4" borderId="21" xfId="0" applyFont="1" applyFill="1" applyBorder="1" applyAlignment="1" applyProtection="1">
      <alignment horizontal="center" vertical="center" wrapText="1"/>
      <protection locked="0" hidden="1"/>
    </xf>
    <xf numFmtId="0" fontId="14" fillId="4" borderId="22" xfId="0" applyFont="1" applyFill="1" applyBorder="1" applyAlignment="1" applyProtection="1">
      <alignment horizontal="center" vertical="center" wrapText="1"/>
      <protection locked="0" hidden="1"/>
    </xf>
    <xf numFmtId="0" fontId="16" fillId="6" borderId="18" xfId="0" applyFont="1" applyFill="1" applyBorder="1" applyAlignment="1" applyProtection="1">
      <alignment horizontal="center" vertical="center"/>
      <protection hidden="1"/>
    </xf>
    <xf numFmtId="0" fontId="14" fillId="4" borderId="23" xfId="0" applyFont="1" applyFill="1" applyBorder="1" applyAlignment="1" applyProtection="1">
      <alignment horizontal="center" vertical="center" wrapText="1"/>
      <protection locked="0" hidden="1"/>
    </xf>
    <xf numFmtId="0" fontId="14" fillId="4" borderId="1" xfId="0" applyFont="1" applyFill="1" applyBorder="1" applyAlignment="1" applyProtection="1">
      <alignment horizontal="center" vertical="center" wrapText="1"/>
      <protection locked="0" hidden="1"/>
    </xf>
    <xf numFmtId="0" fontId="14" fillId="4" borderId="24" xfId="0" applyFont="1" applyFill="1" applyBorder="1" applyAlignment="1" applyProtection="1">
      <alignment horizontal="center" vertical="center" wrapText="1"/>
      <protection locked="0" hidden="1"/>
    </xf>
    <xf numFmtId="0" fontId="16" fillId="6" borderId="19" xfId="0" applyFont="1" applyFill="1" applyBorder="1" applyAlignment="1" applyProtection="1">
      <alignment horizontal="center" vertical="center"/>
      <protection hidden="1"/>
    </xf>
    <xf numFmtId="0" fontId="14" fillId="4" borderId="25" xfId="0" applyFont="1" applyFill="1" applyBorder="1" applyAlignment="1" applyProtection="1">
      <alignment horizontal="center" vertical="center" wrapText="1"/>
      <protection locked="0" hidden="1"/>
    </xf>
    <xf numFmtId="0" fontId="14" fillId="4" borderId="26" xfId="0" applyFont="1" applyFill="1" applyBorder="1" applyAlignment="1" applyProtection="1">
      <alignment horizontal="center" vertical="center" wrapText="1"/>
      <protection locked="0" hidden="1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8" borderId="1" xfId="0" applyFont="1" applyFill="1" applyBorder="1" applyAlignment="1">
      <alignment horizontal="center" vertical="center" wrapText="1"/>
    </xf>
    <xf numFmtId="49" fontId="4" fillId="0" borderId="0" xfId="0" quotePrefix="1" applyNumberFormat="1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5" fillId="3" borderId="0" xfId="0" applyNumberFormat="1" applyFont="1" applyFill="1" applyAlignment="1">
      <alignment horizontal="center" vertical="center"/>
    </xf>
    <xf numFmtId="49" fontId="13" fillId="0" borderId="0" xfId="0" applyNumberFormat="1" applyFont="1"/>
    <xf numFmtId="49" fontId="4" fillId="0" borderId="0" xfId="0" applyNumberFormat="1" applyFont="1" applyAlignment="1">
      <alignment horizontal="left" vertical="center" indent="1"/>
    </xf>
    <xf numFmtId="49" fontId="4" fillId="0" borderId="0" xfId="0" applyNumberFormat="1" applyFont="1" applyAlignment="1">
      <alignment horizontal="left" vertical="center" wrapText="1" indent="2"/>
    </xf>
    <xf numFmtId="49" fontId="4" fillId="0" borderId="0" xfId="0" applyNumberFormat="1" applyFont="1" applyAlignment="1">
      <alignment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indent="2"/>
    </xf>
    <xf numFmtId="0" fontId="4" fillId="0" borderId="0" xfId="0" quotePrefix="1" applyFont="1" applyAlignment="1">
      <alignment horizontal="left" vertical="center" wrapText="1" indent="4"/>
    </xf>
    <xf numFmtId="0" fontId="4" fillId="0" borderId="1" xfId="1" applyFont="1" applyBorder="1" applyAlignment="1" applyProtection="1">
      <alignment horizontal="center"/>
      <protection locked="0"/>
    </xf>
    <xf numFmtId="164" fontId="5" fillId="5" borderId="1" xfId="1" applyNumberFormat="1" applyFont="1" applyFill="1" applyBorder="1" applyAlignment="1" applyProtection="1">
      <alignment horizontal="left" vertical="center" indent="1"/>
      <protection locked="0"/>
    </xf>
    <xf numFmtId="49" fontId="4" fillId="0" borderId="0" xfId="0" quotePrefix="1" applyNumberFormat="1" applyFont="1" applyAlignment="1">
      <alignment horizontal="justify" vertical="center" wrapText="1"/>
    </xf>
    <xf numFmtId="49" fontId="4" fillId="0" borderId="0" xfId="0" applyNumberFormat="1" applyFont="1" applyAlignment="1">
      <alignment horizontal="left" vertical="center" wrapText="1" indent="2"/>
    </xf>
    <xf numFmtId="49" fontId="4" fillId="0" borderId="0" xfId="0" quotePrefix="1" applyNumberFormat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/>
    </xf>
    <xf numFmtId="0" fontId="4" fillId="0" borderId="0" xfId="0" quotePrefix="1" applyFont="1" applyAlignment="1">
      <alignment horizontal="left" vertical="center" wrapText="1" indent="4"/>
    </xf>
    <xf numFmtId="0" fontId="4" fillId="0" borderId="0" xfId="0" quotePrefix="1" applyFont="1" applyAlignment="1">
      <alignment horizontal="left" vertical="center" wrapText="1" indent="1"/>
    </xf>
    <xf numFmtId="165" fontId="5" fillId="4" borderId="10" xfId="1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12" xfId="1" applyNumberFormat="1" applyFont="1" applyFill="1" applyBorder="1" applyAlignment="1" applyProtection="1">
      <alignment horizontal="center" vertical="center" wrapText="1"/>
      <protection locked="0" hidden="1"/>
    </xf>
    <xf numFmtId="165" fontId="5" fillId="4" borderId="11" xfId="1" applyNumberFormat="1" applyFont="1" applyFill="1" applyBorder="1" applyAlignment="1" applyProtection="1">
      <alignment horizontal="center" vertical="center" wrapText="1"/>
      <protection locked="0" hidden="1"/>
    </xf>
    <xf numFmtId="0" fontId="5" fillId="0" borderId="0" xfId="1" applyFont="1" applyAlignment="1" applyProtection="1">
      <alignment horizontal="left" vertical="center"/>
      <protection hidden="1"/>
    </xf>
    <xf numFmtId="0" fontId="5" fillId="0" borderId="8" xfId="1" applyFont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horizontal="left" vertical="center" wrapText="1"/>
      <protection hidden="1"/>
    </xf>
    <xf numFmtId="0" fontId="4" fillId="2" borderId="2" xfId="1" applyFont="1" applyFill="1" applyBorder="1" applyAlignment="1" applyProtection="1">
      <alignment horizontal="left" vertical="center" wrapText="1" indent="1"/>
      <protection locked="0"/>
    </xf>
    <xf numFmtId="0" fontId="4" fillId="2" borderId="3" xfId="1" applyFont="1" applyFill="1" applyBorder="1" applyAlignment="1" applyProtection="1">
      <alignment horizontal="left" vertical="center" wrapText="1" indent="1"/>
      <protection locked="0"/>
    </xf>
    <xf numFmtId="0" fontId="4" fillId="2" borderId="4" xfId="1" applyFont="1" applyFill="1" applyBorder="1" applyAlignment="1" applyProtection="1">
      <alignment horizontal="left" vertical="center" wrapText="1" indent="1"/>
      <protection locked="0"/>
    </xf>
    <xf numFmtId="0" fontId="4" fillId="2" borderId="5" xfId="1" applyFont="1" applyFill="1" applyBorder="1" applyAlignment="1" applyProtection="1">
      <alignment horizontal="left" vertical="center" wrapText="1" indent="1"/>
      <protection locked="0"/>
    </xf>
    <xf numFmtId="0" fontId="4" fillId="2" borderId="6" xfId="1" applyFont="1" applyFill="1" applyBorder="1" applyAlignment="1" applyProtection="1">
      <alignment horizontal="left" vertical="center" wrapText="1" indent="1"/>
      <protection locked="0"/>
    </xf>
    <xf numFmtId="0" fontId="4" fillId="2" borderId="7" xfId="1" applyFont="1" applyFill="1" applyBorder="1" applyAlignment="1" applyProtection="1">
      <alignment horizontal="left" vertical="center" wrapText="1" indent="1"/>
      <protection locked="0"/>
    </xf>
    <xf numFmtId="0" fontId="5" fillId="6" borderId="2" xfId="1" applyFont="1" applyFill="1" applyBorder="1" applyAlignment="1" applyProtection="1">
      <alignment horizontal="left" vertical="center" wrapText="1" indent="1"/>
      <protection hidden="1"/>
    </xf>
    <xf numFmtId="0" fontId="5" fillId="6" borderId="3" xfId="1" applyFont="1" applyFill="1" applyBorder="1" applyAlignment="1" applyProtection="1">
      <alignment horizontal="left" vertical="center" wrapText="1" indent="1"/>
      <protection hidden="1"/>
    </xf>
    <xf numFmtId="0" fontId="5" fillId="6" borderId="4" xfId="1" applyFont="1" applyFill="1" applyBorder="1" applyAlignment="1" applyProtection="1">
      <alignment horizontal="left" vertical="center" wrapText="1" indent="1"/>
      <protection hidden="1"/>
    </xf>
    <xf numFmtId="0" fontId="5" fillId="6" borderId="9" xfId="1" applyFont="1" applyFill="1" applyBorder="1" applyAlignment="1" applyProtection="1">
      <alignment horizontal="left" vertical="center" wrapText="1" indent="1"/>
      <protection hidden="1"/>
    </xf>
    <xf numFmtId="0" fontId="5" fillId="6" borderId="0" xfId="1" applyFont="1" applyFill="1" applyAlignment="1" applyProtection="1">
      <alignment horizontal="left" vertical="center" wrapText="1" indent="1"/>
      <protection hidden="1"/>
    </xf>
    <xf numFmtId="0" fontId="5" fillId="6" borderId="8" xfId="1" applyFont="1" applyFill="1" applyBorder="1" applyAlignment="1" applyProtection="1">
      <alignment horizontal="left" vertical="center" wrapText="1" indent="1"/>
      <protection hidden="1"/>
    </xf>
    <xf numFmtId="0" fontId="5" fillId="6" borderId="5" xfId="1" applyFont="1" applyFill="1" applyBorder="1" applyAlignment="1" applyProtection="1">
      <alignment horizontal="left" vertical="center" wrapText="1" indent="1"/>
      <protection hidden="1"/>
    </xf>
    <xf numFmtId="0" fontId="5" fillId="6" borderId="6" xfId="1" applyFont="1" applyFill="1" applyBorder="1" applyAlignment="1" applyProtection="1">
      <alignment horizontal="left" vertical="center" wrapText="1" indent="1"/>
      <protection hidden="1"/>
    </xf>
    <xf numFmtId="0" fontId="5" fillId="6" borderId="7" xfId="1" applyFont="1" applyFill="1" applyBorder="1" applyAlignment="1" applyProtection="1">
      <alignment horizontal="left" vertical="center" wrapText="1" inden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0" fontId="5" fillId="6" borderId="10" xfId="1" applyFont="1" applyFill="1" applyBorder="1" applyAlignment="1" applyProtection="1">
      <alignment horizontal="center" vertical="center"/>
      <protection hidden="1"/>
    </xf>
    <xf numFmtId="0" fontId="5" fillId="6" borderId="12" xfId="1" applyFont="1" applyFill="1" applyBorder="1" applyAlignment="1" applyProtection="1">
      <alignment horizontal="center" vertical="center"/>
      <protection hidden="1"/>
    </xf>
    <xf numFmtId="0" fontId="5" fillId="6" borderId="11" xfId="1" applyFont="1" applyFill="1" applyBorder="1" applyAlignment="1" applyProtection="1">
      <alignment horizontal="center" vertical="center"/>
      <protection hidden="1"/>
    </xf>
    <xf numFmtId="164" fontId="5" fillId="6" borderId="10" xfId="1" applyNumberFormat="1" applyFont="1" applyFill="1" applyBorder="1" applyAlignment="1" applyProtection="1">
      <alignment horizontal="center" vertical="center"/>
      <protection hidden="1"/>
    </xf>
    <xf numFmtId="164" fontId="5" fillId="6" borderId="12" xfId="1" applyNumberFormat="1" applyFont="1" applyFill="1" applyBorder="1" applyAlignment="1" applyProtection="1">
      <alignment horizontal="center" vertical="center"/>
      <protection hidden="1"/>
    </xf>
    <xf numFmtId="164" fontId="5" fillId="6" borderId="11" xfId="1" applyNumberFormat="1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4" fillId="4" borderId="20" xfId="0" applyFont="1" applyFill="1" applyBorder="1" applyAlignment="1" applyProtection="1">
      <alignment horizontal="center" vertical="center" wrapText="1"/>
      <protection locked="0" hidden="1"/>
    </xf>
    <xf numFmtId="0" fontId="14" fillId="4" borderId="23" xfId="0" applyFont="1" applyFill="1" applyBorder="1" applyAlignment="1" applyProtection="1">
      <alignment horizontal="center" vertical="center" wrapText="1"/>
      <protection locked="0" hidden="1"/>
    </xf>
    <xf numFmtId="0" fontId="14" fillId="4" borderId="22" xfId="0" applyFont="1" applyFill="1" applyBorder="1" applyAlignment="1" applyProtection="1">
      <alignment horizontal="center" vertical="center" wrapText="1"/>
      <protection locked="0" hidden="1"/>
    </xf>
    <xf numFmtId="0" fontId="14" fillId="4" borderId="24" xfId="0" applyFont="1" applyFill="1" applyBorder="1" applyAlignment="1" applyProtection="1">
      <alignment horizontal="center" vertical="center" wrapText="1"/>
      <protection locked="0" hidden="1"/>
    </xf>
    <xf numFmtId="0" fontId="14" fillId="4" borderId="1" xfId="0" applyFont="1" applyFill="1" applyBorder="1" applyAlignment="1" applyProtection="1">
      <alignment horizontal="center" vertical="center" wrapText="1"/>
      <protection locked="0" hidden="1"/>
    </xf>
    <xf numFmtId="0" fontId="16" fillId="0" borderId="0" xfId="0" applyFont="1" applyAlignment="1" applyProtection="1">
      <alignment horizontal="center" vertical="center" wrapText="1"/>
      <protection hidden="1"/>
    </xf>
    <xf numFmtId="0" fontId="14" fillId="4" borderId="25" xfId="0" applyFont="1" applyFill="1" applyBorder="1" applyAlignment="1" applyProtection="1">
      <alignment horizontal="center" vertical="center" wrapText="1"/>
      <protection locked="0" hidden="1"/>
    </xf>
    <xf numFmtId="0" fontId="14" fillId="4" borderId="27" xfId="0" applyFont="1" applyFill="1" applyBorder="1" applyAlignment="1" applyProtection="1">
      <alignment horizontal="center" vertical="center" wrapText="1"/>
      <protection locked="0" hidden="1"/>
    </xf>
    <xf numFmtId="0" fontId="9" fillId="6" borderId="31" xfId="0" applyFont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9B918B82-5B03-4B4D-AD1E-1F1ED5DA9170}"/>
  </cellStyles>
  <dxfs count="14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EE00"/>
      <color rgb="FFDDEBF7"/>
      <color rgb="FFFFE575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28573</xdr:colOff>
      <xdr:row>1</xdr:row>
      <xdr:rowOff>76200</xdr:rowOff>
    </xdr:from>
    <xdr:to>
      <xdr:col>2</xdr:col>
      <xdr:colOff>590549</xdr:colOff>
      <xdr:row>6</xdr:row>
      <xdr:rowOff>185070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1018A6-9A6C-443B-98CF-3AD572228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398" y="76200"/>
          <a:ext cx="1695451" cy="106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32806</xdr:colOff>
      <xdr:row>1</xdr:row>
      <xdr:rowOff>27516</xdr:rowOff>
    </xdr:from>
    <xdr:to>
      <xdr:col>7</xdr:col>
      <xdr:colOff>907118</xdr:colOff>
      <xdr:row>6</xdr:row>
      <xdr:rowOff>112682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A720B1-13E8-4DFF-B810-ADCCF98C9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806" y="265641"/>
          <a:ext cx="1722037" cy="10852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9"/>
  <sheetViews>
    <sheetView showGridLines="0" tabSelected="1" workbookViewId="0">
      <selection activeCell="B24" sqref="B24"/>
    </sheetView>
  </sheetViews>
  <sheetFormatPr baseColWidth="10" defaultColWidth="9.140625" defaultRowHeight="18.75" x14ac:dyDescent="0.4"/>
  <cols>
    <col min="1" max="1" width="5.7109375" style="4" customWidth="1"/>
    <col min="2" max="2" width="85.7109375" style="4" customWidth="1"/>
    <col min="3" max="1025" width="10.7109375" style="78" customWidth="1"/>
    <col min="1026" max="16384" width="9.140625" style="78"/>
  </cols>
  <sheetData>
    <row r="1" spans="1:2" x14ac:dyDescent="0.4">
      <c r="A1" s="77"/>
    </row>
    <row r="2" spans="1:2" ht="39.950000000000003" customHeight="1" x14ac:dyDescent="0.4">
      <c r="B2" s="79" t="s">
        <v>57</v>
      </c>
    </row>
    <row r="4" spans="1:2" ht="30" x14ac:dyDescent="0.4">
      <c r="B4" s="80" t="s">
        <v>55</v>
      </c>
    </row>
    <row r="5" spans="1:2" ht="18.75" customHeight="1" x14ac:dyDescent="0.4">
      <c r="B5" s="92" t="s">
        <v>133</v>
      </c>
    </row>
    <row r="6" spans="1:2" ht="18.75" customHeight="1" x14ac:dyDescent="0.4">
      <c r="B6" s="92"/>
    </row>
    <row r="7" spans="1:2" ht="18.75" customHeight="1" x14ac:dyDescent="0.4">
      <c r="B7" s="92"/>
    </row>
    <row r="8" spans="1:2" ht="45" x14ac:dyDescent="0.4">
      <c r="B8" s="80" t="s">
        <v>134</v>
      </c>
    </row>
    <row r="9" spans="1:2" x14ac:dyDescent="0.4">
      <c r="B9" s="81"/>
    </row>
    <row r="10" spans="1:2" x14ac:dyDescent="0.4">
      <c r="B10" s="82" t="s">
        <v>34</v>
      </c>
    </row>
    <row r="11" spans="1:2" s="83" customFormat="1" ht="9.9499999999999993" customHeight="1" x14ac:dyDescent="0.4">
      <c r="A11" s="4"/>
      <c r="B11" s="4"/>
    </row>
    <row r="12" spans="1:2" x14ac:dyDescent="0.4">
      <c r="B12" s="81" t="s">
        <v>35</v>
      </c>
    </row>
    <row r="13" spans="1:2" x14ac:dyDescent="0.4">
      <c r="B13" s="84" t="s">
        <v>123</v>
      </c>
    </row>
    <row r="14" spans="1:2" x14ac:dyDescent="0.4">
      <c r="B14" s="84" t="s">
        <v>124</v>
      </c>
    </row>
    <row r="15" spans="1:2" x14ac:dyDescent="0.4">
      <c r="B15" s="84" t="s">
        <v>125</v>
      </c>
    </row>
    <row r="16" spans="1:2" x14ac:dyDescent="0.4">
      <c r="B16" s="84" t="s">
        <v>126</v>
      </c>
    </row>
    <row r="17" spans="2:2" x14ac:dyDescent="0.4">
      <c r="B17" s="84" t="s">
        <v>127</v>
      </c>
    </row>
    <row r="18" spans="2:2" x14ac:dyDescent="0.4">
      <c r="B18" s="97" t="s">
        <v>128</v>
      </c>
    </row>
    <row r="19" spans="2:2" x14ac:dyDescent="0.4">
      <c r="B19" s="97"/>
    </row>
    <row r="20" spans="2:2" x14ac:dyDescent="0.4">
      <c r="B20" s="85" t="s">
        <v>36</v>
      </c>
    </row>
    <row r="21" spans="2:2" ht="18.75" customHeight="1" x14ac:dyDescent="0.4">
      <c r="B21" s="85" t="s">
        <v>37</v>
      </c>
    </row>
    <row r="22" spans="2:2" ht="18.75" customHeight="1" x14ac:dyDescent="0.4">
      <c r="B22" s="85" t="s">
        <v>56</v>
      </c>
    </row>
    <row r="23" spans="2:2" ht="18.75" customHeight="1" x14ac:dyDescent="0.4">
      <c r="B23" s="85" t="s">
        <v>38</v>
      </c>
    </row>
    <row r="24" spans="2:2" ht="39.950000000000003" customHeight="1" x14ac:dyDescent="0.4">
      <c r="B24" s="85" t="s">
        <v>152</v>
      </c>
    </row>
    <row r="25" spans="2:2" ht="39.950000000000003" customHeight="1" x14ac:dyDescent="0.4">
      <c r="B25" s="85" t="s">
        <v>130</v>
      </c>
    </row>
    <row r="26" spans="2:2" x14ac:dyDescent="0.4">
      <c r="B26" s="93" t="s">
        <v>39</v>
      </c>
    </row>
    <row r="27" spans="2:2" x14ac:dyDescent="0.4">
      <c r="B27" s="93"/>
    </row>
    <row r="28" spans="2:2" x14ac:dyDescent="0.4">
      <c r="B28" s="86"/>
    </row>
    <row r="29" spans="2:2" ht="15" customHeight="1" x14ac:dyDescent="0.4">
      <c r="B29" s="82" t="s">
        <v>40</v>
      </c>
    </row>
    <row r="30" spans="2:2" ht="9.9499999999999993" customHeight="1" x14ac:dyDescent="0.4">
      <c r="B30" s="86"/>
    </row>
    <row r="31" spans="2:2" ht="15" customHeight="1" x14ac:dyDescent="0.4">
      <c r="B31" s="94" t="s">
        <v>129</v>
      </c>
    </row>
    <row r="32" spans="2:2" ht="15" customHeight="1" x14ac:dyDescent="0.4">
      <c r="B32" s="94"/>
    </row>
    <row r="33" spans="2:2" ht="15" customHeight="1" x14ac:dyDescent="0.4">
      <c r="B33" s="94"/>
    </row>
    <row r="34" spans="2:2" ht="15" customHeight="1" x14ac:dyDescent="0.4">
      <c r="B34" s="95" t="s">
        <v>131</v>
      </c>
    </row>
    <row r="35" spans="2:2" ht="15" customHeight="1" x14ac:dyDescent="0.4">
      <c r="B35" s="95"/>
    </row>
    <row r="36" spans="2:2" ht="15" customHeight="1" x14ac:dyDescent="0.4">
      <c r="B36" s="95"/>
    </row>
    <row r="37" spans="2:2" ht="15" customHeight="1" x14ac:dyDescent="0.4">
      <c r="B37" s="87" t="s">
        <v>41</v>
      </c>
    </row>
    <row r="38" spans="2:2" ht="15" customHeight="1" x14ac:dyDescent="0.4">
      <c r="B38" s="88" t="s">
        <v>42</v>
      </c>
    </row>
    <row r="39" spans="2:2" ht="15" customHeight="1" x14ac:dyDescent="0.4">
      <c r="B39" s="88" t="s">
        <v>43</v>
      </c>
    </row>
    <row r="40" spans="2:2" ht="15" customHeight="1" x14ac:dyDescent="0.4">
      <c r="B40" s="89" t="s">
        <v>44</v>
      </c>
    </row>
    <row r="41" spans="2:2" ht="15" customHeight="1" x14ac:dyDescent="0.4">
      <c r="B41" s="89" t="s">
        <v>45</v>
      </c>
    </row>
    <row r="42" spans="2:2" ht="15" customHeight="1" x14ac:dyDescent="0.4">
      <c r="B42" s="89" t="s">
        <v>46</v>
      </c>
    </row>
    <row r="43" spans="2:2" ht="15" customHeight="1" x14ac:dyDescent="0.4">
      <c r="B43" s="88" t="s">
        <v>47</v>
      </c>
    </row>
    <row r="44" spans="2:2" ht="15" customHeight="1" x14ac:dyDescent="0.4">
      <c r="B44" s="89" t="s">
        <v>48</v>
      </c>
    </row>
    <row r="45" spans="2:2" ht="15" customHeight="1" x14ac:dyDescent="0.4">
      <c r="B45" s="96" t="s">
        <v>49</v>
      </c>
    </row>
    <row r="46" spans="2:2" ht="15" customHeight="1" x14ac:dyDescent="0.4">
      <c r="B46" s="96"/>
    </row>
    <row r="47" spans="2:2" ht="15" customHeight="1" x14ac:dyDescent="0.4">
      <c r="B47" s="87"/>
    </row>
    <row r="48" spans="2:2" ht="15" customHeight="1" x14ac:dyDescent="0.4">
      <c r="B48" s="87"/>
    </row>
    <row r="49" spans="2:2" ht="15" customHeight="1" x14ac:dyDescent="0.4">
      <c r="B49" s="87"/>
    </row>
  </sheetData>
  <sheetProtection algorithmName="SHA-512" hashValue="Mb/Cma0O4wU6Ut1IXf7CT3twWRo/E//HBg+P5emAYAcwNpAHU+MmGDIJAwotXFLR9BCggx1w1Ty7jgsWfQr0uQ==" saltValue="XvbI4csht9BoAh6NWyYluA==" spinCount="100000" sheet="1" objects="1" scenarios="1"/>
  <mergeCells count="6">
    <mergeCell ref="B5:B7"/>
    <mergeCell ref="B26:B27"/>
    <mergeCell ref="B31:B33"/>
    <mergeCell ref="B34:B36"/>
    <mergeCell ref="B45:B46"/>
    <mergeCell ref="B18:B19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88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40CB-1B77-48D4-96CE-5A901DAA3FF7}">
  <sheetPr>
    <pageSetUpPr fitToPage="1"/>
  </sheetPr>
  <dimension ref="B2:I38"/>
  <sheetViews>
    <sheetView showGridLines="0" zoomScaleNormal="100" workbookViewId="0">
      <selection activeCell="C21" sqref="C21"/>
    </sheetView>
  </sheetViews>
  <sheetFormatPr baseColWidth="10" defaultColWidth="11.42578125" defaultRowHeight="15" customHeight="1" x14ac:dyDescent="0.25"/>
  <cols>
    <col min="1" max="1" width="5.7109375" style="28" customWidth="1"/>
    <col min="2" max="2" width="17" style="28" customWidth="1"/>
    <col min="3" max="3" width="15.28515625" style="28" customWidth="1"/>
    <col min="4" max="4" width="6.7109375" style="28" customWidth="1"/>
    <col min="5" max="8" width="10.7109375" style="28" customWidth="1"/>
    <col min="9" max="9" width="35.7109375" style="28" customWidth="1"/>
    <col min="10" max="10" width="5.7109375" style="28" customWidth="1"/>
    <col min="11" max="16384" width="11.42578125" style="28"/>
  </cols>
  <sheetData>
    <row r="2" spans="2:9" x14ac:dyDescent="0.25"/>
    <row r="3" spans="2:9" x14ac:dyDescent="0.25"/>
    <row r="9" spans="2:9" x14ac:dyDescent="0.25">
      <c r="B9" s="101" t="s">
        <v>5</v>
      </c>
      <c r="C9" s="104"/>
      <c r="D9" s="105"/>
      <c r="E9" s="105"/>
      <c r="F9" s="105"/>
      <c r="G9" s="105"/>
      <c r="H9" s="105"/>
      <c r="I9" s="106"/>
    </row>
    <row r="10" spans="2:9" x14ac:dyDescent="0.25">
      <c r="B10" s="101"/>
      <c r="C10" s="107"/>
      <c r="D10" s="108"/>
      <c r="E10" s="108"/>
      <c r="F10" s="108"/>
      <c r="G10" s="108"/>
      <c r="H10" s="108"/>
      <c r="I10" s="109"/>
    </row>
    <row r="11" spans="2:9" x14ac:dyDescent="0.25">
      <c r="B11" s="32"/>
    </row>
    <row r="12" spans="2:9" ht="13.5" customHeight="1" x14ac:dyDescent="0.25">
      <c r="B12" s="102" t="s">
        <v>0</v>
      </c>
      <c r="C12" s="110" t="str">
        <f>VLOOKUP(AUXILIAR!$B$7,AUXILIAR!$D$7:$F$81,3,FALSE)</f>
        <v>PROGRAMA DE AYUDAS DESTINADAS A FOMETAR LA I+D EMPRESARIAL EN EL MARCO RIS4 REGIÓN DE MURCIA, COFINANCIAS POR FEDER</v>
      </c>
      <c r="D12" s="111"/>
      <c r="E12" s="111"/>
      <c r="F12" s="111"/>
      <c r="G12" s="111"/>
      <c r="H12" s="111"/>
      <c r="I12" s="112"/>
    </row>
    <row r="13" spans="2:9" x14ac:dyDescent="0.25">
      <c r="B13" s="102"/>
      <c r="C13" s="113"/>
      <c r="D13" s="114"/>
      <c r="E13" s="114"/>
      <c r="F13" s="114"/>
      <c r="G13" s="114"/>
      <c r="H13" s="114"/>
      <c r="I13" s="115"/>
    </row>
    <row r="14" spans="2:9" x14ac:dyDescent="0.25">
      <c r="B14" s="102"/>
      <c r="C14" s="116"/>
      <c r="D14" s="117"/>
      <c r="E14" s="117"/>
      <c r="F14" s="117"/>
      <c r="G14" s="117"/>
      <c r="H14" s="117"/>
      <c r="I14" s="118"/>
    </row>
    <row r="15" spans="2:9" x14ac:dyDescent="0.25">
      <c r="B15" s="32"/>
    </row>
    <row r="16" spans="2:9" x14ac:dyDescent="0.25">
      <c r="B16" s="32" t="s">
        <v>1</v>
      </c>
      <c r="C16" s="33">
        <f>AUXILIAR!$P$9</f>
        <v>2024</v>
      </c>
      <c r="D16" s="34"/>
      <c r="F16" s="119" t="s">
        <v>93</v>
      </c>
      <c r="G16" s="119"/>
      <c r="H16" s="119"/>
      <c r="I16" s="120" t="str">
        <f>IF(AND(AUXILIAR!$P$5=0,AUXILIAR!$P$6=0,AUXILIAR!$P$7=0),"",IF(AND(AUXILIAR!$P$6=0,AUXILIAR!$P$7=0),VLOOKUP(AUXILIAR!$B$7,AUXILIAR!$D$7:$I$81,4,FALSE),IF(AND(AUXILIAR!$P$6&lt;&gt;0,AUXILIAR!$P$7=0),CONCATENATE(VLOOKUP(AUXILIAR!$B$7,AUXILIAR!$D$7:$I$81,4,FALSE),"
",VLOOKUP(AUXILIAR!$B$7,AUXILIAR!$D$7:$I$81,5,FALSE)),CONCATENATE(VLOOKUP(AUXILIAR!$B$7,AUXILIAR!$D$7:$I$81,4,FALSE),"
",VLOOKUP(AUXILIAR!$B$7,AUXILIAR!$D$7:$I$81,5,FALSE),"
",VLOOKUP(AUXILIAR!$B$7,AUXILIAR!$D$7:$I$81,6,FALSE)))))</f>
        <v>nº 15, 19 de enero de 2024</v>
      </c>
    </row>
    <row r="17" spans="2:9" x14ac:dyDescent="0.25">
      <c r="B17" s="32"/>
      <c r="F17" s="119"/>
      <c r="G17" s="119"/>
      <c r="H17" s="119"/>
      <c r="I17" s="121"/>
    </row>
    <row r="18" spans="2:9" x14ac:dyDescent="0.25">
      <c r="B18" s="32" t="s">
        <v>2</v>
      </c>
      <c r="C18" s="35">
        <f>VLOOKUP(AUXILIAR!$B$7,AUXILIAR!$D$7:$F$81,2,FALSE)</f>
        <v>8</v>
      </c>
      <c r="D18" s="36"/>
      <c r="F18" s="119"/>
      <c r="G18" s="119"/>
      <c r="H18" s="119"/>
      <c r="I18" s="122"/>
    </row>
    <row r="19" spans="2:9" x14ac:dyDescent="0.25">
      <c r="B19" s="32"/>
    </row>
    <row r="20" spans="2:9" x14ac:dyDescent="0.25">
      <c r="B20" s="32" t="s">
        <v>3</v>
      </c>
      <c r="C20" s="91"/>
      <c r="D20" s="34"/>
      <c r="E20" s="34"/>
      <c r="F20" s="119" t="str">
        <f>CONCATENATE("BORM EXTRACTO","
 ","CONVOCATORIA","
 ","(Y MODIFICACIONES):")</f>
        <v>BORM EXTRACTO
 CONVOCATORIA
 (Y MODIFICACIONES):</v>
      </c>
      <c r="G20" s="119"/>
      <c r="H20" s="119"/>
      <c r="I20" s="123" t="str">
        <f>IF(AND(AUXILIAR!$P$11="",AUXILIAR!$P$12="",AUXILIAR!$P$13=""),"",IF(AND(AUXILIAR!$P$12="",AUXILIAR!$P$13=""),AUXILIAR!$P$11,IF(AND(AUXILIAR!$P$12&lt;&gt;"",AUXILIAR!$P$13=""),CONCATENATE(AUXILIAR!$P$11,"
",AUXILIAR!$P$12),CONCATENATE(AUXILIAR!$P$11,"
",AUXILIAR!$P$12,"
",AUXILIAR!$P$13))))</f>
        <v>nº 65, 18 de marzo de 2024</v>
      </c>
    </row>
    <row r="21" spans="2:9" x14ac:dyDescent="0.25">
      <c r="B21" s="32"/>
      <c r="F21" s="119"/>
      <c r="G21" s="119"/>
      <c r="H21" s="119"/>
      <c r="I21" s="124"/>
    </row>
    <row r="22" spans="2:9" x14ac:dyDescent="0.25">
      <c r="B22" s="32" t="s">
        <v>4</v>
      </c>
      <c r="C22" s="37" t="str">
        <f>CONCATENATE(C16,".",TEXT(C18,"00"),".",C20,".")</f>
        <v>2024.08..</v>
      </c>
      <c r="D22" s="45"/>
      <c r="F22" s="119"/>
      <c r="G22" s="119"/>
      <c r="H22" s="119"/>
      <c r="I22" s="125"/>
    </row>
    <row r="23" spans="2:9" x14ac:dyDescent="0.25">
      <c r="B23" s="32"/>
      <c r="C23" s="32"/>
      <c r="D23" s="32"/>
      <c r="E23" s="32"/>
    </row>
    <row r="24" spans="2:9" ht="15" customHeight="1" x14ac:dyDescent="0.25">
      <c r="F24" s="38" t="s">
        <v>66</v>
      </c>
      <c r="H24" s="26" t="s">
        <v>110</v>
      </c>
      <c r="I24" s="26" t="s">
        <v>111</v>
      </c>
    </row>
    <row r="25" spans="2:9" ht="15" customHeight="1" x14ac:dyDescent="0.3">
      <c r="B25" s="39" t="s">
        <v>67</v>
      </c>
      <c r="C25" s="40"/>
      <c r="D25" s="40"/>
      <c r="F25" s="44"/>
      <c r="H25" s="27"/>
      <c r="I25" s="27" t="str">
        <f>IF(AND(F25="",H25=""),"",IF(AND(F25&lt;&gt;"",H25=""),F25,IF(AND(F25&lt;&gt;"",H25&lt;&gt;""),H25,H25)))</f>
        <v/>
      </c>
    </row>
    <row r="26" spans="2:9" ht="15" customHeight="1" x14ac:dyDescent="0.3">
      <c r="B26" s="40"/>
      <c r="C26" s="40"/>
      <c r="D26" s="40"/>
      <c r="F26" s="26"/>
      <c r="I26" s="26"/>
    </row>
    <row r="27" spans="2:9" ht="15" customHeight="1" x14ac:dyDescent="0.3">
      <c r="B27" s="39" t="s">
        <v>68</v>
      </c>
      <c r="C27" s="40"/>
      <c r="D27" s="40"/>
      <c r="F27" s="44"/>
      <c r="H27" s="27"/>
      <c r="I27" s="27" t="str">
        <f>IF(AND(F27="",H27=""),"",IF(AND(F27&lt;&gt;"",H27=""),F27,IF(AND(F27&lt;&gt;"",H27&lt;&gt;""),H27,H27)))</f>
        <v/>
      </c>
    </row>
    <row r="28" spans="2:9" ht="15" customHeight="1" x14ac:dyDescent="0.3">
      <c r="B28" s="40"/>
      <c r="C28" s="40"/>
      <c r="D28" s="40"/>
      <c r="F28" s="26"/>
      <c r="I28" s="26"/>
    </row>
    <row r="29" spans="2:9" ht="15" customHeight="1" x14ac:dyDescent="0.3">
      <c r="B29" s="39" t="s">
        <v>69</v>
      </c>
      <c r="C29" s="40"/>
      <c r="D29" s="40"/>
      <c r="F29" s="41" t="str">
        <f>IF(F27="","",AUXILIAR!S18)</f>
        <v/>
      </c>
      <c r="H29" s="27"/>
      <c r="I29" s="27" t="str">
        <f>IF(AND(F29="",H29=""),"",IF(AND(F29&lt;&gt;"",H29=""),F29,IF(AND(F29&lt;&gt;"",H29&lt;&gt;""),H29,H29)))</f>
        <v/>
      </c>
    </row>
    <row r="31" spans="2:9" ht="15" customHeight="1" x14ac:dyDescent="0.25">
      <c r="B31" s="42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3" t="str">
        <f>IF(AUXILIAR!$S$5="SÍ","(*): La fecha final del plazo de ejecución del proyecto/actividad viene reflejada en el segundo punto de las condiciones particulares de la 
Resolución Individual de Concesión de Ayuda.",IF(AUXILIAR!$S$5="NO",
CONCATENATE(AUXILIAR!$R$20," 
",AUXILIAR!$R$22),""))</f>
        <v>(*): Se deberá indicar la fecha de presentación de la solicitud de ayuda o la fecha de inicio del plazo de ejecución de acuerdo con lo dispuesto en el segundo punto de las condiciones particulares de la Resolución Individual de Concesión de Ayuda. 
(**): La fecha final del plazo de ejecución del proyecto/actividad viene reflejada en el segundo punto de las condiciones particulares de la Resolución Individual de Concesión de Ayuda.</v>
      </c>
      <c r="C33" s="103"/>
      <c r="D33" s="103"/>
      <c r="E33" s="103"/>
      <c r="F33" s="103"/>
      <c r="G33" s="103"/>
      <c r="H33" s="103"/>
      <c r="I33" s="103"/>
    </row>
    <row r="34" spans="2:9" ht="15" customHeight="1" x14ac:dyDescent="0.25">
      <c r="B34" s="103"/>
      <c r="C34" s="103"/>
      <c r="D34" s="103"/>
      <c r="E34" s="103"/>
      <c r="F34" s="103"/>
      <c r="G34" s="103"/>
      <c r="H34" s="103"/>
      <c r="I34" s="103"/>
    </row>
    <row r="35" spans="2:9" x14ac:dyDescent="0.25">
      <c r="B35" s="32"/>
      <c r="C35" s="32"/>
      <c r="D35" s="32"/>
      <c r="E35" s="32"/>
    </row>
    <row r="36" spans="2:9" ht="15" customHeight="1" x14ac:dyDescent="0.25">
      <c r="B36" s="101" t="s">
        <v>19</v>
      </c>
      <c r="C36" s="98" t="s">
        <v>32</v>
      </c>
    </row>
    <row r="37" spans="2:9" ht="15" customHeight="1" x14ac:dyDescent="0.25">
      <c r="B37" s="101"/>
      <c r="C37" s="99"/>
    </row>
    <row r="38" spans="2:9" ht="15" customHeight="1" x14ac:dyDescent="0.25">
      <c r="B38" s="101"/>
      <c r="C38" s="100"/>
    </row>
  </sheetData>
  <sheetProtection algorithmName="SHA-512" hashValue="i2xOcSpstUaJu+MlaGknAdGP60we6izydP3deX4F81E53a3S7aZV4YCE1XAbvhMdeDUADnHVaRyiDnaT0YV8Jg==" saltValue="FiuziLzg+adr+NZMD438qQ==" spinCount="100000" sheet="1"/>
  <protectedRanges>
    <protectedRange algorithmName="SHA-512" hashValue="FavXWmTTOvZKDIjnX6fmF6v2GDBiAxcUAQ/sAxwhMeFat01alfWxQx1I4Aig6K9A6/jt74Dg7AraEjx8IsZGxw==" saltValue="cz9RugxWKGKSA6+gPiwpNw==" spinCount="100000" sqref="H25 H27 H29" name="Rango1"/>
  </protectedRanges>
  <mergeCells count="11">
    <mergeCell ref="C36:C38"/>
    <mergeCell ref="B36:B38"/>
    <mergeCell ref="B9:B10"/>
    <mergeCell ref="B12:B14"/>
    <mergeCell ref="B33:I34"/>
    <mergeCell ref="C9:I10"/>
    <mergeCell ref="C12:I14"/>
    <mergeCell ref="F16:H18"/>
    <mergeCell ref="F20:H22"/>
    <mergeCell ref="I16:I18"/>
    <mergeCell ref="I20:I22"/>
  </mergeCells>
  <conditionalFormatting sqref="H25:I25 H27:I27 H29:I29">
    <cfRule type="expression" dxfId="12" priority="17">
      <formula>$I25&lt;&gt;$F25</formula>
    </cfRule>
  </conditionalFormatting>
  <printOptions horizontalCentered="1"/>
  <pageMargins left="0.39370078740157483" right="0.39370078740157483" top="0.59055118110236227" bottom="0.39370078740157483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stopIfTrue="1" id="{00000000-000E-0000-0100-000003000000}">
            <xm:f>OR(USUARIO!$C$2="",AUXILIAR!$V$6&lt;&gt;USUARIO!$C$2)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953DA56-4D0F-4835-B0DF-96B37DF811A5}">
          <x14:formula1>
            <xm:f>OFFSET(AUXILIAR!$M$7,0,,COUNTIF(LÍNEA,"&lt;&gt;X"))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87785-4FC8-4D58-94B7-787A301E4B7B}">
  <dimension ref="B2:AY32"/>
  <sheetViews>
    <sheetView showGridLines="0" zoomScaleNormal="100" zoomScaleSheetLayoutView="40" workbookViewId="0">
      <pane ySplit="13" topLeftCell="A14" activePane="bottomLeft" state="frozen"/>
      <selection pane="bottomLeft" activeCell="K8" sqref="K8:L11"/>
    </sheetView>
  </sheetViews>
  <sheetFormatPr baseColWidth="10" defaultColWidth="11.42578125" defaultRowHeight="18.75" x14ac:dyDescent="0.25"/>
  <cols>
    <col min="1" max="1" width="5.7109375" style="49" customWidth="1"/>
    <col min="2" max="2" width="10.7109375" style="46" hidden="1" customWidth="1"/>
    <col min="3" max="3" width="11.5703125" style="47" hidden="1" customWidth="1"/>
    <col min="4" max="4" width="10.7109375" style="46" hidden="1" customWidth="1"/>
    <col min="5" max="5" width="11.42578125" style="48" hidden="1" customWidth="1"/>
    <col min="6" max="6" width="5.7109375" style="48" hidden="1" customWidth="1"/>
    <col min="7" max="7" width="12.7109375" style="49" customWidth="1"/>
    <col min="8" max="8" width="15" style="49" bestFit="1" customWidth="1"/>
    <col min="9" max="9" width="16.7109375" style="49" customWidth="1"/>
    <col min="10" max="12" width="15.7109375" style="49" customWidth="1"/>
    <col min="13" max="14" width="5.7109375" style="49" customWidth="1"/>
    <col min="15" max="15" width="10.7109375" style="46" hidden="1" customWidth="1"/>
    <col min="16" max="16" width="11.5703125" style="47" hidden="1" customWidth="1"/>
    <col min="17" max="17" width="10.7109375" style="46" hidden="1" customWidth="1"/>
    <col min="18" max="18" width="11.42578125" style="48" hidden="1" customWidth="1"/>
    <col min="19" max="19" width="5.7109375" style="48" hidden="1" customWidth="1"/>
    <col min="20" max="20" width="12.7109375" style="50" customWidth="1"/>
    <col min="21" max="21" width="15.7109375" style="49" customWidth="1"/>
    <col min="22" max="22" width="16.7109375" style="49" customWidth="1"/>
    <col min="23" max="25" width="15.7109375" style="49" customWidth="1"/>
    <col min="26" max="27" width="5.7109375" style="49" customWidth="1"/>
    <col min="28" max="28" width="10.7109375" style="46" hidden="1" customWidth="1"/>
    <col min="29" max="29" width="11.5703125" style="47" hidden="1" customWidth="1"/>
    <col min="30" max="30" width="10.7109375" style="46" hidden="1" customWidth="1"/>
    <col min="31" max="31" width="11.42578125" style="48" hidden="1" customWidth="1"/>
    <col min="32" max="32" width="5.7109375" style="48" hidden="1" customWidth="1"/>
    <col min="33" max="33" width="12.7109375" style="50" customWidth="1"/>
    <col min="34" max="34" width="15.7109375" style="49" customWidth="1"/>
    <col min="35" max="35" width="16.7109375" style="49" customWidth="1"/>
    <col min="36" max="38" width="15.7109375" style="49" customWidth="1"/>
    <col min="39" max="40" width="5.7109375" style="49" customWidth="1"/>
    <col min="41" max="41" width="10.7109375" style="46" hidden="1" customWidth="1"/>
    <col min="42" max="42" width="11.5703125" style="47" hidden="1" customWidth="1"/>
    <col min="43" max="43" width="10.7109375" style="46" hidden="1" customWidth="1"/>
    <col min="44" max="44" width="11.42578125" style="48" hidden="1" customWidth="1"/>
    <col min="45" max="45" width="5.7109375" style="48" hidden="1" customWidth="1"/>
    <col min="46" max="46" width="12.7109375" style="50" customWidth="1"/>
    <col min="47" max="47" width="15.7109375" style="49" customWidth="1"/>
    <col min="48" max="48" width="16.7109375" style="49" customWidth="1"/>
    <col min="49" max="51" width="15.7109375" style="49" customWidth="1"/>
    <col min="52" max="52" width="5.7109375" style="49" customWidth="1"/>
    <col min="53" max="16384" width="11.42578125" style="49"/>
  </cols>
  <sheetData>
    <row r="2" spans="2:51" ht="15" customHeight="1" x14ac:dyDescent="0.25">
      <c r="I2" s="126" t="s">
        <v>58</v>
      </c>
      <c r="J2" s="126"/>
      <c r="K2" s="126"/>
      <c r="L2" s="126"/>
      <c r="V2" s="126" t="s">
        <v>58</v>
      </c>
      <c r="W2" s="126"/>
      <c r="X2" s="126"/>
      <c r="Y2" s="126"/>
      <c r="AI2" s="126" t="s">
        <v>58</v>
      </c>
      <c r="AJ2" s="126"/>
      <c r="AK2" s="126"/>
      <c r="AL2" s="126"/>
      <c r="AV2" s="126" t="s">
        <v>58</v>
      </c>
      <c r="AW2" s="126"/>
      <c r="AX2" s="126"/>
      <c r="AY2" s="126"/>
    </row>
    <row r="4" spans="2:51" ht="15" customHeight="1" x14ac:dyDescent="0.25"/>
    <row r="5" spans="2:51" s="54" customFormat="1" ht="15" customHeight="1" x14ac:dyDescent="0.25">
      <c r="B5" s="51"/>
      <c r="C5" s="52"/>
      <c r="D5" s="51"/>
      <c r="E5" s="53"/>
      <c r="F5" s="53"/>
      <c r="J5" s="55" t="s">
        <v>20</v>
      </c>
      <c r="K5" s="56" t="str">
        <f>IF('EXPEDIENTE Y CONVENIO'!D22="","",CONCATENATE('EXPEDIENTE Y CONVENIO'!C16,".",TEXT('EXPEDIENTE Y CONVENIO'!C18,"00"),".",'EXPEDIENTE Y CONVENIO'!C20,".",TEXT('EXPEDIENTE Y CONVENIO'!D22,"0000")))</f>
        <v/>
      </c>
      <c r="O5" s="51"/>
      <c r="P5" s="52"/>
      <c r="Q5" s="51"/>
      <c r="R5" s="53"/>
      <c r="S5" s="53"/>
      <c r="W5" s="55" t="s">
        <v>20</v>
      </c>
      <c r="X5" s="56" t="str">
        <f>K5</f>
        <v/>
      </c>
      <c r="AB5" s="51"/>
      <c r="AC5" s="52"/>
      <c r="AD5" s="51"/>
      <c r="AE5" s="53"/>
      <c r="AF5" s="53"/>
      <c r="AJ5" s="55" t="s">
        <v>20</v>
      </c>
      <c r="AK5" s="56" t="str">
        <f>X5</f>
        <v/>
      </c>
      <c r="AO5" s="51"/>
      <c r="AP5" s="52"/>
      <c r="AQ5" s="51"/>
      <c r="AR5" s="53"/>
      <c r="AS5" s="53"/>
      <c r="AW5" s="55" t="s">
        <v>20</v>
      </c>
      <c r="AX5" s="56" t="str">
        <f>AK5</f>
        <v/>
      </c>
    </row>
    <row r="6" spans="2:51" ht="15" customHeight="1" x14ac:dyDescent="0.25"/>
    <row r="7" spans="2:51" ht="15" customHeight="1" x14ac:dyDescent="0.25"/>
    <row r="8" spans="2:51" ht="15" customHeight="1" x14ac:dyDescent="0.25">
      <c r="H8" s="32"/>
      <c r="I8" s="132" t="s">
        <v>132</v>
      </c>
      <c r="J8" s="132"/>
      <c r="K8" s="131" t="s">
        <v>25</v>
      </c>
      <c r="L8" s="131"/>
      <c r="U8" s="32"/>
      <c r="V8" s="132" t="s">
        <v>132</v>
      </c>
      <c r="W8" s="132"/>
      <c r="X8" s="131" t="s">
        <v>25</v>
      </c>
      <c r="Y8" s="131"/>
      <c r="AH8" s="32"/>
      <c r="AI8" s="132" t="s">
        <v>132</v>
      </c>
      <c r="AJ8" s="132"/>
      <c r="AK8" s="131" t="s">
        <v>25</v>
      </c>
      <c r="AL8" s="131"/>
      <c r="AU8" s="32"/>
      <c r="AV8" s="132" t="s">
        <v>132</v>
      </c>
      <c r="AW8" s="132"/>
      <c r="AX8" s="131" t="s">
        <v>25</v>
      </c>
      <c r="AY8" s="131"/>
    </row>
    <row r="9" spans="2:51" ht="15" customHeight="1" x14ac:dyDescent="0.25">
      <c r="H9" s="32"/>
      <c r="I9" s="132"/>
      <c r="J9" s="132"/>
      <c r="K9" s="131"/>
      <c r="L9" s="131"/>
      <c r="U9" s="32"/>
      <c r="V9" s="132"/>
      <c r="W9" s="132"/>
      <c r="X9" s="131"/>
      <c r="Y9" s="131"/>
      <c r="AH9" s="32"/>
      <c r="AI9" s="132"/>
      <c r="AJ9" s="132"/>
      <c r="AK9" s="131"/>
      <c r="AL9" s="131"/>
      <c r="AU9" s="32"/>
      <c r="AV9" s="132"/>
      <c r="AW9" s="132"/>
      <c r="AX9" s="131"/>
      <c r="AY9" s="131"/>
    </row>
    <row r="10" spans="2:51" ht="15" customHeight="1" x14ac:dyDescent="0.25">
      <c r="G10" s="58" t="s">
        <v>6</v>
      </c>
      <c r="H10" s="59" t="str">
        <f>IF('EXPEDIENTE Y CONVENIO'!$F$25="","",YEAR('EXPEDIENTE Y CONVENIO'!$F$25))</f>
        <v/>
      </c>
      <c r="I10" s="132"/>
      <c r="J10" s="132"/>
      <c r="K10" s="131"/>
      <c r="L10" s="131"/>
      <c r="T10" s="58" t="s">
        <v>6</v>
      </c>
      <c r="U10" s="59" t="str">
        <f>IF('EXPEDIENTE Y CONVENIO'!$F$25="","",IF('EXPEDIENTE Y CONVENIO'!$F$27="","",IF(YEAR('EXPEDIENTE Y CONVENIO'!$F$29)&gt;=YEAR('EXPEDIENTE Y CONVENIO'!$F$25)+1,YEAR('EXPEDIENTE Y CONVENIO'!$F$25)+1,"")))</f>
        <v/>
      </c>
      <c r="V10" s="132"/>
      <c r="W10" s="132"/>
      <c r="X10" s="131"/>
      <c r="Y10" s="131"/>
      <c r="AG10" s="58" t="s">
        <v>6</v>
      </c>
      <c r="AH10" s="59" t="str">
        <f>IF('EXPEDIENTE Y CONVENIO'!$F$25="","",IF('EXPEDIENTE Y CONVENIO'!$F$27="","",IF(YEAR('EXPEDIENTE Y CONVENIO'!$F$29)&gt;=YEAR('EXPEDIENTE Y CONVENIO'!$F$25)+2,YEAR('EXPEDIENTE Y CONVENIO'!$F$25)+2,"")))</f>
        <v/>
      </c>
      <c r="AI10" s="132"/>
      <c r="AJ10" s="132"/>
      <c r="AK10" s="131"/>
      <c r="AL10" s="131"/>
      <c r="AT10" s="58" t="s">
        <v>6</v>
      </c>
      <c r="AU10" s="59" t="str">
        <f>IF('EXPEDIENTE Y CONVENIO'!$F$25="","",IF('EXPEDIENTE Y CONVENIO'!$F$27="","",IF(YEAR('EXPEDIENTE Y CONVENIO'!$F$29)&gt;=YEAR('EXPEDIENTE Y CONVENIO'!$F$25)+3,YEAR('EXPEDIENTE Y CONVENIO'!$F$25)+3,"")))</f>
        <v/>
      </c>
      <c r="AV10" s="132"/>
      <c r="AW10" s="132"/>
      <c r="AX10" s="131"/>
      <c r="AY10" s="131"/>
    </row>
    <row r="11" spans="2:51" ht="15" customHeight="1" x14ac:dyDescent="0.25">
      <c r="H11" s="32"/>
      <c r="I11" s="132"/>
      <c r="J11" s="132"/>
      <c r="K11" s="131"/>
      <c r="L11" s="131"/>
      <c r="U11" s="32"/>
      <c r="V11" s="132"/>
      <c r="W11" s="132"/>
      <c r="X11" s="131"/>
      <c r="Y11" s="131"/>
      <c r="AH11" s="32"/>
      <c r="AI11" s="132"/>
      <c r="AJ11" s="132"/>
      <c r="AK11" s="131"/>
      <c r="AL11" s="131"/>
      <c r="AU11" s="32"/>
      <c r="AV11" s="132"/>
      <c r="AW11" s="132"/>
      <c r="AX11" s="131"/>
      <c r="AY11" s="131"/>
    </row>
    <row r="12" spans="2:51" ht="9.9499999999999993" customHeight="1" thickBot="1" x14ac:dyDescent="0.3">
      <c r="G12" s="32"/>
      <c r="T12" s="32"/>
      <c r="AG12" s="32"/>
      <c r="AT12" s="32"/>
    </row>
    <row r="13" spans="2:51" ht="60" customHeight="1" thickBot="1" x14ac:dyDescent="0.3">
      <c r="G13" s="60" t="s">
        <v>21</v>
      </c>
      <c r="H13" s="61" t="s">
        <v>22</v>
      </c>
      <c r="I13" s="62" t="s">
        <v>33</v>
      </c>
      <c r="J13" s="63" t="s">
        <v>23</v>
      </c>
      <c r="K13" s="61" t="s">
        <v>24</v>
      </c>
      <c r="L13" s="63" t="s">
        <v>23</v>
      </c>
      <c r="T13" s="60" t="s">
        <v>21</v>
      </c>
      <c r="U13" s="61" t="s">
        <v>22</v>
      </c>
      <c r="V13" s="62" t="s">
        <v>33</v>
      </c>
      <c r="W13" s="63" t="s">
        <v>23</v>
      </c>
      <c r="X13" s="61" t="s">
        <v>24</v>
      </c>
      <c r="Y13" s="63" t="s">
        <v>23</v>
      </c>
      <c r="AG13" s="60" t="s">
        <v>21</v>
      </c>
      <c r="AH13" s="61" t="s">
        <v>22</v>
      </c>
      <c r="AI13" s="62" t="s">
        <v>33</v>
      </c>
      <c r="AJ13" s="63" t="s">
        <v>23</v>
      </c>
      <c r="AK13" s="61" t="s">
        <v>24</v>
      </c>
      <c r="AL13" s="63" t="s">
        <v>23</v>
      </c>
      <c r="AT13" s="60" t="s">
        <v>21</v>
      </c>
      <c r="AU13" s="61" t="s">
        <v>22</v>
      </c>
      <c r="AV13" s="62" t="s">
        <v>33</v>
      </c>
      <c r="AW13" s="63" t="s">
        <v>23</v>
      </c>
      <c r="AX13" s="61" t="s">
        <v>24</v>
      </c>
      <c r="AY13" s="63" t="s">
        <v>23</v>
      </c>
    </row>
    <row r="14" spans="2:51" ht="9.9499999999999993" customHeight="1" thickBot="1" x14ac:dyDescent="0.3">
      <c r="G14" s="64"/>
      <c r="H14" s="57"/>
      <c r="I14" s="57"/>
      <c r="J14" s="57"/>
      <c r="K14" s="57"/>
      <c r="L14" s="57"/>
      <c r="T14" s="64"/>
      <c r="U14" s="57"/>
      <c r="V14" s="57"/>
      <c r="W14" s="57"/>
      <c r="X14" s="57"/>
      <c r="Y14" s="57"/>
      <c r="AG14" s="64"/>
      <c r="AH14" s="57"/>
      <c r="AI14" s="57"/>
      <c r="AJ14" s="57"/>
      <c r="AK14" s="57"/>
      <c r="AL14" s="57"/>
      <c r="AT14" s="64"/>
      <c r="AU14" s="57"/>
      <c r="AV14" s="57"/>
      <c r="AW14" s="57"/>
      <c r="AX14" s="57"/>
      <c r="AY14" s="57"/>
    </row>
    <row r="15" spans="2:51" ht="60" customHeight="1" x14ac:dyDescent="0.25">
      <c r="B15" s="46" t="str">
        <f t="shared" ref="B15:B26" si="0">IF($H$10="","",DATE($H$10,MONTH(G15&amp;1),1))</f>
        <v/>
      </c>
      <c r="C15" s="47" t="str">
        <f>IF($H$10="","",IF(B15&lt;'EXPEDIENTE Y CONVENIO'!$F$25,1,0))</f>
        <v/>
      </c>
      <c r="D15" s="46" t="str">
        <f t="shared" ref="D15:D26" si="1">IF($H$10="","",DATE($H$10,MONTH(G15&amp;1)+1,1)-1)</f>
        <v/>
      </c>
      <c r="E15" s="48" t="str">
        <f>IF($H$10="","",IF(B15&gt;'EXPEDIENTE Y CONVENIO'!$F$29,1,IF(D15&lt;'EXPEDIENTE Y CONVENIO'!$F$25,1,0)))</f>
        <v/>
      </c>
      <c r="F15" s="48" t="str">
        <f t="shared" ref="F15:F26" si="2">IF($H$10="","",IF(AND(C15=0,E15=0),0,IF(AND(C15=1,E15=0),0,1)))</f>
        <v/>
      </c>
      <c r="G15" s="65" t="s">
        <v>7</v>
      </c>
      <c r="H15" s="66" t="s">
        <v>26</v>
      </c>
      <c r="I15" s="67" t="s">
        <v>27</v>
      </c>
      <c r="J15" s="68" t="s">
        <v>50</v>
      </c>
      <c r="K15" s="127" t="s">
        <v>28</v>
      </c>
      <c r="L15" s="129" t="s">
        <v>51</v>
      </c>
      <c r="O15" s="46" t="str">
        <f t="shared" ref="O15:O26" si="3">IF($U$10="","",DATE($U$10,MONTH(T15&amp;1),1))</f>
        <v/>
      </c>
      <c r="P15" s="47" t="str">
        <f>IF($U$10="","",IF(O15&lt;'EXPEDIENTE Y CONVENIO'!$F$25,1,0))</f>
        <v/>
      </c>
      <c r="Q15" s="46" t="str">
        <f t="shared" ref="Q15:Q26" si="4">IF($U$10="","",DATE($U$10,MONTH(T15&amp;1)+1,1)-1)</f>
        <v/>
      </c>
      <c r="R15" s="48" t="str">
        <f>IF($U$10="","",IF(O15&gt;'EXPEDIENTE Y CONVENIO'!$F$29,1,IF(Q15&lt;'EXPEDIENTE Y CONVENIO'!$F$25,1,0)))</f>
        <v/>
      </c>
      <c r="S15" s="48" t="str">
        <f t="shared" ref="S15:S26" si="5">IF($U$10="","",IF(AND(P15=0,R15=0),0,IF(AND(P15=1,R15=0),0,1)))</f>
        <v/>
      </c>
      <c r="T15" s="65" t="s">
        <v>7</v>
      </c>
      <c r="U15" s="66" t="s">
        <v>26</v>
      </c>
      <c r="V15" s="67" t="s">
        <v>27</v>
      </c>
      <c r="W15" s="68" t="s">
        <v>50</v>
      </c>
      <c r="X15" s="127" t="s">
        <v>28</v>
      </c>
      <c r="Y15" s="129" t="s">
        <v>51</v>
      </c>
      <c r="AB15" s="46" t="str">
        <f t="shared" ref="AB15:AB26" si="6">IF($AH$10="","",DATE($AH$10,MONTH(AG15&amp;1),1))</f>
        <v/>
      </c>
      <c r="AC15" s="47" t="str">
        <f>IF($AH$10="","",IF(AB15&lt;'EXPEDIENTE Y CONVENIO'!$F$25,1,0))</f>
        <v/>
      </c>
      <c r="AD15" s="46" t="str">
        <f t="shared" ref="AD15:AD26" si="7">IF($AH$10="","",DATE($AH$10,MONTH(AG15&amp;1)+1,1)-1)</f>
        <v/>
      </c>
      <c r="AE15" s="48" t="str">
        <f>IF($AH$10="","",IF(AB15&gt;'EXPEDIENTE Y CONVENIO'!$F$29,1,IF(AD15&lt;'EXPEDIENTE Y CONVENIO'!$F$25,1,0)))</f>
        <v/>
      </c>
      <c r="AF15" s="48" t="str">
        <f t="shared" ref="AF15:AF26" si="8">IF($AH$10="","",IF(AND(AC15=0,AE15=0),0,IF(AND(AC15=1,AE15=0),0,1)))</f>
        <v/>
      </c>
      <c r="AG15" s="65" t="s">
        <v>7</v>
      </c>
      <c r="AH15" s="66" t="s">
        <v>26</v>
      </c>
      <c r="AI15" s="67" t="s">
        <v>27</v>
      </c>
      <c r="AJ15" s="68" t="s">
        <v>50</v>
      </c>
      <c r="AK15" s="127" t="s">
        <v>28</v>
      </c>
      <c r="AL15" s="129" t="s">
        <v>51</v>
      </c>
      <c r="AO15" s="46" t="str">
        <f t="shared" ref="AO15:AO26" si="9">IF($AU$10="","",DATE($AU$10,MONTH(AT15&amp;1),1))</f>
        <v/>
      </c>
      <c r="AP15" s="47" t="str">
        <f>IF($AU$10="","",IF(AO15&lt;'EXPEDIENTE Y CONVENIO'!$F$25,1,0))</f>
        <v/>
      </c>
      <c r="AQ15" s="46" t="str">
        <f t="shared" ref="AQ15:AQ26" si="10">IF($AU$10="","",DATE($AU$10,MONTH(AT15&amp;1)+1,1)-1)</f>
        <v/>
      </c>
      <c r="AR15" s="48" t="str">
        <f>IF($AU$10="","",IF(AO15&gt;'EXPEDIENTE Y CONVENIO'!$F$29,1,IF(AQ15&lt;'EXPEDIENTE Y CONVENIO'!$F$25,1,0)))</f>
        <v/>
      </c>
      <c r="AS15" s="48" t="str">
        <f t="shared" ref="AS15:AS26" si="11">IF($AU$10="","",IF(AND(AP15=0,AR15=0),0,IF(AND(AP15=1,AR15=0),0,1)))</f>
        <v/>
      </c>
      <c r="AT15" s="65" t="s">
        <v>7</v>
      </c>
      <c r="AU15" s="66" t="s">
        <v>26</v>
      </c>
      <c r="AV15" s="67" t="s">
        <v>27</v>
      </c>
      <c r="AW15" s="68" t="s">
        <v>50</v>
      </c>
      <c r="AX15" s="127" t="s">
        <v>28</v>
      </c>
      <c r="AY15" s="129" t="s">
        <v>51</v>
      </c>
    </row>
    <row r="16" spans="2:51" ht="60" customHeight="1" x14ac:dyDescent="0.25">
      <c r="B16" s="46" t="str">
        <f t="shared" si="0"/>
        <v/>
      </c>
      <c r="C16" s="47" t="str">
        <f>IF($H$10="","",IF(B16&lt;'EXPEDIENTE Y CONVENIO'!$F$25,1,0))</f>
        <v/>
      </c>
      <c r="D16" s="46" t="str">
        <f t="shared" si="1"/>
        <v/>
      </c>
      <c r="E16" s="48" t="str">
        <f>IF($H$10="","",IF(B16&gt;'EXPEDIENTE Y CONVENIO'!$F$29,1,IF(D16&lt;'EXPEDIENTE Y CONVENIO'!$F$25,1,0)))</f>
        <v/>
      </c>
      <c r="F16" s="48" t="str">
        <f t="shared" si="2"/>
        <v/>
      </c>
      <c r="G16" s="69" t="s">
        <v>8</v>
      </c>
      <c r="H16" s="70" t="s">
        <v>26</v>
      </c>
      <c r="I16" s="71" t="s">
        <v>27</v>
      </c>
      <c r="J16" s="72" t="s">
        <v>50</v>
      </c>
      <c r="K16" s="128"/>
      <c r="L16" s="130"/>
      <c r="O16" s="46" t="str">
        <f t="shared" si="3"/>
        <v/>
      </c>
      <c r="P16" s="47" t="str">
        <f>IF($U$10="","",IF(O16&lt;'EXPEDIENTE Y CONVENIO'!$F$25,1,0))</f>
        <v/>
      </c>
      <c r="Q16" s="46" t="str">
        <f t="shared" si="4"/>
        <v/>
      </c>
      <c r="R16" s="48" t="str">
        <f>IF($U$10="","",IF(O16&gt;'EXPEDIENTE Y CONVENIO'!$F$29,1,IF(Q16&lt;'EXPEDIENTE Y CONVENIO'!$F$25,1,0)))</f>
        <v/>
      </c>
      <c r="S16" s="48" t="str">
        <f t="shared" si="5"/>
        <v/>
      </c>
      <c r="T16" s="69" t="s">
        <v>8</v>
      </c>
      <c r="U16" s="70" t="s">
        <v>26</v>
      </c>
      <c r="V16" s="71" t="s">
        <v>27</v>
      </c>
      <c r="W16" s="72" t="s">
        <v>50</v>
      </c>
      <c r="X16" s="128"/>
      <c r="Y16" s="130"/>
      <c r="AB16" s="46" t="str">
        <f t="shared" si="6"/>
        <v/>
      </c>
      <c r="AC16" s="47" t="str">
        <f>IF($AH$10="","",IF(AB16&lt;'EXPEDIENTE Y CONVENIO'!$F$25,1,0))</f>
        <v/>
      </c>
      <c r="AD16" s="46" t="str">
        <f t="shared" si="7"/>
        <v/>
      </c>
      <c r="AE16" s="48" t="str">
        <f>IF($AH$10="","",IF(AB16&gt;'EXPEDIENTE Y CONVENIO'!$F$29,1,IF(AD16&lt;'EXPEDIENTE Y CONVENIO'!$F$25,1,0)))</f>
        <v/>
      </c>
      <c r="AF16" s="48" t="str">
        <f t="shared" si="8"/>
        <v/>
      </c>
      <c r="AG16" s="69" t="s">
        <v>8</v>
      </c>
      <c r="AH16" s="70" t="s">
        <v>26</v>
      </c>
      <c r="AI16" s="71" t="s">
        <v>27</v>
      </c>
      <c r="AJ16" s="72" t="s">
        <v>50</v>
      </c>
      <c r="AK16" s="128"/>
      <c r="AL16" s="130"/>
      <c r="AO16" s="46" t="str">
        <f t="shared" si="9"/>
        <v/>
      </c>
      <c r="AP16" s="47" t="str">
        <f>IF($AU$10="","",IF(AO16&lt;'EXPEDIENTE Y CONVENIO'!$F$25,1,0))</f>
        <v/>
      </c>
      <c r="AQ16" s="46" t="str">
        <f t="shared" si="10"/>
        <v/>
      </c>
      <c r="AR16" s="48" t="str">
        <f>IF($AU$10="","",IF(AO16&gt;'EXPEDIENTE Y CONVENIO'!$F$29,1,IF(AQ16&lt;'EXPEDIENTE Y CONVENIO'!$F$25,1,0)))</f>
        <v/>
      </c>
      <c r="AS16" s="48" t="str">
        <f t="shared" si="11"/>
        <v/>
      </c>
      <c r="AT16" s="69" t="s">
        <v>8</v>
      </c>
      <c r="AU16" s="70" t="s">
        <v>26</v>
      </c>
      <c r="AV16" s="71" t="s">
        <v>27</v>
      </c>
      <c r="AW16" s="72" t="s">
        <v>50</v>
      </c>
      <c r="AX16" s="128"/>
      <c r="AY16" s="130"/>
    </row>
    <row r="17" spans="2:51" ht="60" customHeight="1" x14ac:dyDescent="0.25">
      <c r="B17" s="46" t="str">
        <f t="shared" si="0"/>
        <v/>
      </c>
      <c r="C17" s="47" t="str">
        <f>IF($H$10="","",IF(B17&lt;'EXPEDIENTE Y CONVENIO'!$F$25,1,0))</f>
        <v/>
      </c>
      <c r="D17" s="46" t="str">
        <f t="shared" si="1"/>
        <v/>
      </c>
      <c r="E17" s="48" t="str">
        <f>IF($H$10="","",IF(B17&gt;'EXPEDIENTE Y CONVENIO'!$F$29,1,IF(D17&lt;'EXPEDIENTE Y CONVENIO'!$F$25,1,0)))</f>
        <v/>
      </c>
      <c r="F17" s="48" t="str">
        <f t="shared" si="2"/>
        <v/>
      </c>
      <c r="G17" s="69" t="s">
        <v>9</v>
      </c>
      <c r="H17" s="70" t="s">
        <v>26</v>
      </c>
      <c r="I17" s="71" t="s">
        <v>27</v>
      </c>
      <c r="J17" s="72" t="s">
        <v>50</v>
      </c>
      <c r="K17" s="128"/>
      <c r="L17" s="130"/>
      <c r="O17" s="46" t="str">
        <f t="shared" si="3"/>
        <v/>
      </c>
      <c r="P17" s="47" t="str">
        <f>IF($U$10="","",IF(O17&lt;'EXPEDIENTE Y CONVENIO'!$F$25,1,0))</f>
        <v/>
      </c>
      <c r="Q17" s="46" t="str">
        <f t="shared" si="4"/>
        <v/>
      </c>
      <c r="R17" s="48" t="str">
        <f>IF($U$10="","",IF(O17&gt;'EXPEDIENTE Y CONVENIO'!$F$29,1,IF(Q17&lt;'EXPEDIENTE Y CONVENIO'!$F$25,1,0)))</f>
        <v/>
      </c>
      <c r="S17" s="48" t="str">
        <f t="shared" si="5"/>
        <v/>
      </c>
      <c r="T17" s="69" t="s">
        <v>9</v>
      </c>
      <c r="U17" s="70" t="s">
        <v>26</v>
      </c>
      <c r="V17" s="71" t="s">
        <v>27</v>
      </c>
      <c r="W17" s="72" t="s">
        <v>50</v>
      </c>
      <c r="X17" s="128"/>
      <c r="Y17" s="130"/>
      <c r="AB17" s="46" t="str">
        <f t="shared" si="6"/>
        <v/>
      </c>
      <c r="AC17" s="47" t="str">
        <f>IF($AH$10="","",IF(AB17&lt;'EXPEDIENTE Y CONVENIO'!$F$25,1,0))</f>
        <v/>
      </c>
      <c r="AD17" s="46" t="str">
        <f t="shared" si="7"/>
        <v/>
      </c>
      <c r="AE17" s="48" t="str">
        <f>IF($AH$10="","",IF(AB17&gt;'EXPEDIENTE Y CONVENIO'!$F$29,1,IF(AD17&lt;'EXPEDIENTE Y CONVENIO'!$F$25,1,0)))</f>
        <v/>
      </c>
      <c r="AF17" s="48" t="str">
        <f t="shared" si="8"/>
        <v/>
      </c>
      <c r="AG17" s="69" t="s">
        <v>9</v>
      </c>
      <c r="AH17" s="70" t="s">
        <v>26</v>
      </c>
      <c r="AI17" s="71" t="s">
        <v>27</v>
      </c>
      <c r="AJ17" s="72" t="s">
        <v>50</v>
      </c>
      <c r="AK17" s="128"/>
      <c r="AL17" s="130"/>
      <c r="AO17" s="46" t="str">
        <f t="shared" si="9"/>
        <v/>
      </c>
      <c r="AP17" s="47" t="str">
        <f>IF($AU$10="","",IF(AO17&lt;'EXPEDIENTE Y CONVENIO'!$F$25,1,0))</f>
        <v/>
      </c>
      <c r="AQ17" s="46" t="str">
        <f t="shared" si="10"/>
        <v/>
      </c>
      <c r="AR17" s="48" t="str">
        <f>IF($AU$10="","",IF(AO17&gt;'EXPEDIENTE Y CONVENIO'!$F$29,1,IF(AQ17&lt;'EXPEDIENTE Y CONVENIO'!$F$25,1,0)))</f>
        <v/>
      </c>
      <c r="AS17" s="48" t="str">
        <f t="shared" si="11"/>
        <v/>
      </c>
      <c r="AT17" s="69" t="s">
        <v>9</v>
      </c>
      <c r="AU17" s="70" t="s">
        <v>26</v>
      </c>
      <c r="AV17" s="71" t="s">
        <v>27</v>
      </c>
      <c r="AW17" s="72" t="s">
        <v>50</v>
      </c>
      <c r="AX17" s="128"/>
      <c r="AY17" s="130"/>
    </row>
    <row r="18" spans="2:51" ht="60" customHeight="1" x14ac:dyDescent="0.25">
      <c r="B18" s="46" t="str">
        <f t="shared" si="0"/>
        <v/>
      </c>
      <c r="C18" s="47" t="str">
        <f>IF($H$10="","",IF(B18&lt;'EXPEDIENTE Y CONVENIO'!$F$25,1,0))</f>
        <v/>
      </c>
      <c r="D18" s="46" t="str">
        <f t="shared" si="1"/>
        <v/>
      </c>
      <c r="E18" s="48" t="str">
        <f>IF($H$10="","",IF(B18&gt;'EXPEDIENTE Y CONVENIO'!$F$29,1,IF(D18&lt;'EXPEDIENTE Y CONVENIO'!$F$25,1,0)))</f>
        <v/>
      </c>
      <c r="F18" s="48" t="str">
        <f t="shared" si="2"/>
        <v/>
      </c>
      <c r="G18" s="69" t="s">
        <v>10</v>
      </c>
      <c r="H18" s="70" t="s">
        <v>26</v>
      </c>
      <c r="I18" s="71" t="s">
        <v>27</v>
      </c>
      <c r="J18" s="72" t="s">
        <v>50</v>
      </c>
      <c r="K18" s="128" t="s">
        <v>29</v>
      </c>
      <c r="L18" s="130" t="s">
        <v>52</v>
      </c>
      <c r="O18" s="46" t="str">
        <f t="shared" si="3"/>
        <v/>
      </c>
      <c r="P18" s="47" t="str">
        <f>IF($U$10="","",IF(O18&lt;'EXPEDIENTE Y CONVENIO'!$F$25,1,0))</f>
        <v/>
      </c>
      <c r="Q18" s="46" t="str">
        <f t="shared" si="4"/>
        <v/>
      </c>
      <c r="R18" s="48" t="str">
        <f>IF($U$10="","",IF(O18&gt;'EXPEDIENTE Y CONVENIO'!$F$29,1,IF(Q18&lt;'EXPEDIENTE Y CONVENIO'!$F$25,1,0)))</f>
        <v/>
      </c>
      <c r="S18" s="48" t="str">
        <f t="shared" si="5"/>
        <v/>
      </c>
      <c r="T18" s="69" t="s">
        <v>10</v>
      </c>
      <c r="U18" s="70" t="s">
        <v>26</v>
      </c>
      <c r="V18" s="71" t="s">
        <v>27</v>
      </c>
      <c r="W18" s="72" t="s">
        <v>50</v>
      </c>
      <c r="X18" s="128" t="s">
        <v>29</v>
      </c>
      <c r="Y18" s="130" t="s">
        <v>52</v>
      </c>
      <c r="AB18" s="46" t="str">
        <f t="shared" si="6"/>
        <v/>
      </c>
      <c r="AC18" s="47" t="str">
        <f>IF($AH$10="","",IF(AB18&lt;'EXPEDIENTE Y CONVENIO'!$F$25,1,0))</f>
        <v/>
      </c>
      <c r="AD18" s="46" t="str">
        <f t="shared" si="7"/>
        <v/>
      </c>
      <c r="AE18" s="48" t="str">
        <f>IF($AH$10="","",IF(AB18&gt;'EXPEDIENTE Y CONVENIO'!$F$29,1,IF(AD18&lt;'EXPEDIENTE Y CONVENIO'!$F$25,1,0)))</f>
        <v/>
      </c>
      <c r="AF18" s="48" t="str">
        <f t="shared" si="8"/>
        <v/>
      </c>
      <c r="AG18" s="69" t="s">
        <v>10</v>
      </c>
      <c r="AH18" s="70" t="s">
        <v>26</v>
      </c>
      <c r="AI18" s="71" t="s">
        <v>27</v>
      </c>
      <c r="AJ18" s="72" t="s">
        <v>50</v>
      </c>
      <c r="AK18" s="128" t="s">
        <v>29</v>
      </c>
      <c r="AL18" s="130" t="s">
        <v>52</v>
      </c>
      <c r="AO18" s="46" t="str">
        <f t="shared" si="9"/>
        <v/>
      </c>
      <c r="AP18" s="47" t="str">
        <f>IF($AU$10="","",IF(AO18&lt;'EXPEDIENTE Y CONVENIO'!$F$25,1,0))</f>
        <v/>
      </c>
      <c r="AQ18" s="46" t="str">
        <f t="shared" si="10"/>
        <v/>
      </c>
      <c r="AR18" s="48" t="str">
        <f>IF($AU$10="","",IF(AO18&gt;'EXPEDIENTE Y CONVENIO'!$F$29,1,IF(AQ18&lt;'EXPEDIENTE Y CONVENIO'!$F$25,1,0)))</f>
        <v/>
      </c>
      <c r="AS18" s="48" t="str">
        <f t="shared" si="11"/>
        <v/>
      </c>
      <c r="AT18" s="69" t="s">
        <v>10</v>
      </c>
      <c r="AU18" s="70" t="s">
        <v>26</v>
      </c>
      <c r="AV18" s="71" t="s">
        <v>27</v>
      </c>
      <c r="AW18" s="72" t="s">
        <v>50</v>
      </c>
      <c r="AX18" s="128" t="s">
        <v>29</v>
      </c>
      <c r="AY18" s="130" t="s">
        <v>52</v>
      </c>
    </row>
    <row r="19" spans="2:51" ht="60" customHeight="1" x14ac:dyDescent="0.25">
      <c r="B19" s="46" t="str">
        <f t="shared" si="0"/>
        <v/>
      </c>
      <c r="C19" s="47" t="str">
        <f>IF($H$10="","",IF(B19&lt;'EXPEDIENTE Y CONVENIO'!$F$25,1,0))</f>
        <v/>
      </c>
      <c r="D19" s="46" t="str">
        <f t="shared" si="1"/>
        <v/>
      </c>
      <c r="E19" s="48" t="str">
        <f>IF($H$10="","",IF(B19&gt;'EXPEDIENTE Y CONVENIO'!$F$29,1,IF(D19&lt;'EXPEDIENTE Y CONVENIO'!$F$25,1,0)))</f>
        <v/>
      </c>
      <c r="F19" s="48" t="str">
        <f t="shared" si="2"/>
        <v/>
      </c>
      <c r="G19" s="69" t="s">
        <v>11</v>
      </c>
      <c r="H19" s="70" t="s">
        <v>26</v>
      </c>
      <c r="I19" s="71" t="s">
        <v>27</v>
      </c>
      <c r="J19" s="72" t="s">
        <v>50</v>
      </c>
      <c r="K19" s="128"/>
      <c r="L19" s="130"/>
      <c r="O19" s="46" t="str">
        <f t="shared" si="3"/>
        <v/>
      </c>
      <c r="P19" s="47" t="str">
        <f>IF($U$10="","",IF(O19&lt;'EXPEDIENTE Y CONVENIO'!$F$25,1,0))</f>
        <v/>
      </c>
      <c r="Q19" s="46" t="str">
        <f t="shared" si="4"/>
        <v/>
      </c>
      <c r="R19" s="48" t="str">
        <f>IF($U$10="","",IF(O19&gt;'EXPEDIENTE Y CONVENIO'!$F$29,1,IF(Q19&lt;'EXPEDIENTE Y CONVENIO'!$F$25,1,0)))</f>
        <v/>
      </c>
      <c r="S19" s="48" t="str">
        <f t="shared" si="5"/>
        <v/>
      </c>
      <c r="T19" s="69" t="s">
        <v>11</v>
      </c>
      <c r="U19" s="70" t="s">
        <v>26</v>
      </c>
      <c r="V19" s="71" t="s">
        <v>27</v>
      </c>
      <c r="W19" s="72" t="s">
        <v>50</v>
      </c>
      <c r="X19" s="128"/>
      <c r="Y19" s="130"/>
      <c r="AB19" s="46" t="str">
        <f t="shared" si="6"/>
        <v/>
      </c>
      <c r="AC19" s="47" t="str">
        <f>IF($AH$10="","",IF(AB19&lt;'EXPEDIENTE Y CONVENIO'!$F$25,1,0))</f>
        <v/>
      </c>
      <c r="AD19" s="46" t="str">
        <f t="shared" si="7"/>
        <v/>
      </c>
      <c r="AE19" s="48" t="str">
        <f>IF($AH$10="","",IF(AB19&gt;'EXPEDIENTE Y CONVENIO'!$F$29,1,IF(AD19&lt;'EXPEDIENTE Y CONVENIO'!$F$25,1,0)))</f>
        <v/>
      </c>
      <c r="AF19" s="48" t="str">
        <f t="shared" si="8"/>
        <v/>
      </c>
      <c r="AG19" s="69" t="s">
        <v>11</v>
      </c>
      <c r="AH19" s="70" t="s">
        <v>26</v>
      </c>
      <c r="AI19" s="71" t="s">
        <v>27</v>
      </c>
      <c r="AJ19" s="72" t="s">
        <v>50</v>
      </c>
      <c r="AK19" s="128"/>
      <c r="AL19" s="130"/>
      <c r="AO19" s="46" t="str">
        <f t="shared" si="9"/>
        <v/>
      </c>
      <c r="AP19" s="47" t="str">
        <f>IF($AU$10="","",IF(AO19&lt;'EXPEDIENTE Y CONVENIO'!$F$25,1,0))</f>
        <v/>
      </c>
      <c r="AQ19" s="46" t="str">
        <f t="shared" si="10"/>
        <v/>
      </c>
      <c r="AR19" s="48" t="str">
        <f>IF($AU$10="","",IF(AO19&gt;'EXPEDIENTE Y CONVENIO'!$F$29,1,IF(AQ19&lt;'EXPEDIENTE Y CONVENIO'!$F$25,1,0)))</f>
        <v/>
      </c>
      <c r="AS19" s="48" t="str">
        <f t="shared" si="11"/>
        <v/>
      </c>
      <c r="AT19" s="69" t="s">
        <v>11</v>
      </c>
      <c r="AU19" s="70" t="s">
        <v>26</v>
      </c>
      <c r="AV19" s="71" t="s">
        <v>27</v>
      </c>
      <c r="AW19" s="72" t="s">
        <v>50</v>
      </c>
      <c r="AX19" s="128"/>
      <c r="AY19" s="130"/>
    </row>
    <row r="20" spans="2:51" ht="60" customHeight="1" x14ac:dyDescent="0.25">
      <c r="B20" s="46" t="str">
        <f t="shared" si="0"/>
        <v/>
      </c>
      <c r="C20" s="47" t="str">
        <f>IF($H$10="","",IF(B20&lt;'EXPEDIENTE Y CONVENIO'!$F$25,1,0))</f>
        <v/>
      </c>
      <c r="D20" s="46" t="str">
        <f t="shared" si="1"/>
        <v/>
      </c>
      <c r="E20" s="48" t="str">
        <f>IF($H$10="","",IF(B20&gt;'EXPEDIENTE Y CONVENIO'!$F$29,1,IF(D20&lt;'EXPEDIENTE Y CONVENIO'!$F$25,1,0)))</f>
        <v/>
      </c>
      <c r="F20" s="48" t="str">
        <f t="shared" si="2"/>
        <v/>
      </c>
      <c r="G20" s="69" t="s">
        <v>12</v>
      </c>
      <c r="H20" s="70" t="s">
        <v>26</v>
      </c>
      <c r="I20" s="71" t="s">
        <v>27</v>
      </c>
      <c r="J20" s="72" t="s">
        <v>50</v>
      </c>
      <c r="K20" s="128"/>
      <c r="L20" s="130"/>
      <c r="O20" s="46" t="str">
        <f t="shared" si="3"/>
        <v/>
      </c>
      <c r="P20" s="47" t="str">
        <f>IF($U$10="","",IF(O20&lt;'EXPEDIENTE Y CONVENIO'!$F$25,1,0))</f>
        <v/>
      </c>
      <c r="Q20" s="46" t="str">
        <f t="shared" si="4"/>
        <v/>
      </c>
      <c r="R20" s="48" t="str">
        <f>IF($U$10="","",IF(O20&gt;'EXPEDIENTE Y CONVENIO'!$F$29,1,IF(Q20&lt;'EXPEDIENTE Y CONVENIO'!$F$25,1,0)))</f>
        <v/>
      </c>
      <c r="S20" s="48" t="str">
        <f t="shared" si="5"/>
        <v/>
      </c>
      <c r="T20" s="69" t="s">
        <v>12</v>
      </c>
      <c r="U20" s="70" t="s">
        <v>26</v>
      </c>
      <c r="V20" s="71" t="s">
        <v>27</v>
      </c>
      <c r="W20" s="72" t="s">
        <v>50</v>
      </c>
      <c r="X20" s="128"/>
      <c r="Y20" s="130"/>
      <c r="AB20" s="46" t="str">
        <f t="shared" si="6"/>
        <v/>
      </c>
      <c r="AC20" s="47" t="str">
        <f>IF($AH$10="","",IF(AB20&lt;'EXPEDIENTE Y CONVENIO'!$F$25,1,0))</f>
        <v/>
      </c>
      <c r="AD20" s="46" t="str">
        <f t="shared" si="7"/>
        <v/>
      </c>
      <c r="AE20" s="48" t="str">
        <f>IF($AH$10="","",IF(AB20&gt;'EXPEDIENTE Y CONVENIO'!$F$29,1,IF(AD20&lt;'EXPEDIENTE Y CONVENIO'!$F$25,1,0)))</f>
        <v/>
      </c>
      <c r="AF20" s="48" t="str">
        <f t="shared" si="8"/>
        <v/>
      </c>
      <c r="AG20" s="69" t="s">
        <v>12</v>
      </c>
      <c r="AH20" s="70" t="s">
        <v>26</v>
      </c>
      <c r="AI20" s="71" t="s">
        <v>27</v>
      </c>
      <c r="AJ20" s="72" t="s">
        <v>50</v>
      </c>
      <c r="AK20" s="128"/>
      <c r="AL20" s="130"/>
      <c r="AO20" s="46" t="str">
        <f t="shared" si="9"/>
        <v/>
      </c>
      <c r="AP20" s="47" t="str">
        <f>IF($AU$10="","",IF(AO20&lt;'EXPEDIENTE Y CONVENIO'!$F$25,1,0))</f>
        <v/>
      </c>
      <c r="AQ20" s="46" t="str">
        <f t="shared" si="10"/>
        <v/>
      </c>
      <c r="AR20" s="48" t="str">
        <f>IF($AU$10="","",IF(AO20&gt;'EXPEDIENTE Y CONVENIO'!$F$29,1,IF(AQ20&lt;'EXPEDIENTE Y CONVENIO'!$F$25,1,0)))</f>
        <v/>
      </c>
      <c r="AS20" s="48" t="str">
        <f t="shared" si="11"/>
        <v/>
      </c>
      <c r="AT20" s="69" t="s">
        <v>12</v>
      </c>
      <c r="AU20" s="70" t="s">
        <v>26</v>
      </c>
      <c r="AV20" s="71" t="s">
        <v>27</v>
      </c>
      <c r="AW20" s="72" t="s">
        <v>50</v>
      </c>
      <c r="AX20" s="128"/>
      <c r="AY20" s="130"/>
    </row>
    <row r="21" spans="2:51" ht="60" customHeight="1" x14ac:dyDescent="0.25">
      <c r="B21" s="46" t="str">
        <f t="shared" si="0"/>
        <v/>
      </c>
      <c r="C21" s="47" t="str">
        <f>IF($H$10="","",IF(B21&lt;'EXPEDIENTE Y CONVENIO'!$F$25,1,0))</f>
        <v/>
      </c>
      <c r="D21" s="46" t="str">
        <f t="shared" si="1"/>
        <v/>
      </c>
      <c r="E21" s="48" t="str">
        <f>IF($H$10="","",IF(B21&gt;'EXPEDIENTE Y CONVENIO'!$F$29,1,IF(D21&lt;'EXPEDIENTE Y CONVENIO'!$F$25,1,0)))</f>
        <v/>
      </c>
      <c r="F21" s="48" t="str">
        <f t="shared" si="2"/>
        <v/>
      </c>
      <c r="G21" s="69" t="s">
        <v>13</v>
      </c>
      <c r="H21" s="70" t="s">
        <v>26</v>
      </c>
      <c r="I21" s="71" t="s">
        <v>27</v>
      </c>
      <c r="J21" s="72" t="s">
        <v>50</v>
      </c>
      <c r="K21" s="128" t="s">
        <v>30</v>
      </c>
      <c r="L21" s="130" t="s">
        <v>53</v>
      </c>
      <c r="O21" s="46" t="str">
        <f t="shared" si="3"/>
        <v/>
      </c>
      <c r="P21" s="47" t="str">
        <f>IF($U$10="","",IF(O21&lt;'EXPEDIENTE Y CONVENIO'!$F$25,1,0))</f>
        <v/>
      </c>
      <c r="Q21" s="46" t="str">
        <f t="shared" si="4"/>
        <v/>
      </c>
      <c r="R21" s="48" t="str">
        <f>IF($U$10="","",IF(O21&gt;'EXPEDIENTE Y CONVENIO'!$F$29,1,IF(Q21&lt;'EXPEDIENTE Y CONVENIO'!$F$25,1,0)))</f>
        <v/>
      </c>
      <c r="S21" s="48" t="str">
        <f t="shared" si="5"/>
        <v/>
      </c>
      <c r="T21" s="69" t="s">
        <v>13</v>
      </c>
      <c r="U21" s="70" t="s">
        <v>26</v>
      </c>
      <c r="V21" s="71" t="s">
        <v>27</v>
      </c>
      <c r="W21" s="72" t="s">
        <v>50</v>
      </c>
      <c r="X21" s="128" t="s">
        <v>30</v>
      </c>
      <c r="Y21" s="130" t="s">
        <v>53</v>
      </c>
      <c r="AB21" s="46" t="str">
        <f t="shared" si="6"/>
        <v/>
      </c>
      <c r="AC21" s="47" t="str">
        <f>IF($AH$10="","",IF(AB21&lt;'EXPEDIENTE Y CONVENIO'!$F$25,1,0))</f>
        <v/>
      </c>
      <c r="AD21" s="46" t="str">
        <f t="shared" si="7"/>
        <v/>
      </c>
      <c r="AE21" s="48" t="str">
        <f>IF($AH$10="","",IF(AB21&gt;'EXPEDIENTE Y CONVENIO'!$F$29,1,IF(AD21&lt;'EXPEDIENTE Y CONVENIO'!$F$25,1,0)))</f>
        <v/>
      </c>
      <c r="AF21" s="48" t="str">
        <f t="shared" si="8"/>
        <v/>
      </c>
      <c r="AG21" s="69" t="s">
        <v>13</v>
      </c>
      <c r="AH21" s="70" t="s">
        <v>26</v>
      </c>
      <c r="AI21" s="71" t="s">
        <v>27</v>
      </c>
      <c r="AJ21" s="72" t="s">
        <v>50</v>
      </c>
      <c r="AK21" s="128" t="s">
        <v>30</v>
      </c>
      <c r="AL21" s="130" t="s">
        <v>53</v>
      </c>
      <c r="AO21" s="46" t="str">
        <f t="shared" si="9"/>
        <v/>
      </c>
      <c r="AP21" s="47" t="str">
        <f>IF($AU$10="","",IF(AO21&lt;'EXPEDIENTE Y CONVENIO'!$F$25,1,0))</f>
        <v/>
      </c>
      <c r="AQ21" s="46" t="str">
        <f t="shared" si="10"/>
        <v/>
      </c>
      <c r="AR21" s="48" t="str">
        <f>IF($AU$10="","",IF(AO21&gt;'EXPEDIENTE Y CONVENIO'!$F$29,1,IF(AQ21&lt;'EXPEDIENTE Y CONVENIO'!$F$25,1,0)))</f>
        <v/>
      </c>
      <c r="AS21" s="48" t="str">
        <f t="shared" si="11"/>
        <v/>
      </c>
      <c r="AT21" s="69" t="s">
        <v>13</v>
      </c>
      <c r="AU21" s="70" t="s">
        <v>26</v>
      </c>
      <c r="AV21" s="71" t="s">
        <v>27</v>
      </c>
      <c r="AW21" s="72" t="s">
        <v>50</v>
      </c>
      <c r="AX21" s="128" t="s">
        <v>30</v>
      </c>
      <c r="AY21" s="130" t="s">
        <v>53</v>
      </c>
    </row>
    <row r="22" spans="2:51" ht="60" customHeight="1" x14ac:dyDescent="0.25">
      <c r="B22" s="46" t="str">
        <f t="shared" si="0"/>
        <v/>
      </c>
      <c r="C22" s="47" t="str">
        <f>IF($H$10="","",IF(B22&lt;'EXPEDIENTE Y CONVENIO'!$F$25,1,0))</f>
        <v/>
      </c>
      <c r="D22" s="46" t="str">
        <f t="shared" si="1"/>
        <v/>
      </c>
      <c r="E22" s="48" t="str">
        <f>IF($H$10="","",IF(B22&gt;'EXPEDIENTE Y CONVENIO'!$F$29,1,IF(D22&lt;'EXPEDIENTE Y CONVENIO'!$F$25,1,0)))</f>
        <v/>
      </c>
      <c r="F22" s="48" t="str">
        <f t="shared" si="2"/>
        <v/>
      </c>
      <c r="G22" s="69" t="s">
        <v>14</v>
      </c>
      <c r="H22" s="70" t="s">
        <v>26</v>
      </c>
      <c r="I22" s="71" t="s">
        <v>27</v>
      </c>
      <c r="J22" s="72" t="s">
        <v>50</v>
      </c>
      <c r="K22" s="128"/>
      <c r="L22" s="130"/>
      <c r="O22" s="46" t="str">
        <f t="shared" si="3"/>
        <v/>
      </c>
      <c r="P22" s="47" t="str">
        <f>IF($U$10="","",IF(O22&lt;'EXPEDIENTE Y CONVENIO'!$F$25,1,0))</f>
        <v/>
      </c>
      <c r="Q22" s="46" t="str">
        <f t="shared" si="4"/>
        <v/>
      </c>
      <c r="R22" s="48" t="str">
        <f>IF($U$10="","",IF(O22&gt;'EXPEDIENTE Y CONVENIO'!$F$29,1,IF(Q22&lt;'EXPEDIENTE Y CONVENIO'!$F$25,1,0)))</f>
        <v/>
      </c>
      <c r="S22" s="48" t="str">
        <f t="shared" si="5"/>
        <v/>
      </c>
      <c r="T22" s="69" t="s">
        <v>14</v>
      </c>
      <c r="U22" s="70" t="s">
        <v>26</v>
      </c>
      <c r="V22" s="71" t="s">
        <v>27</v>
      </c>
      <c r="W22" s="72" t="s">
        <v>50</v>
      </c>
      <c r="X22" s="128"/>
      <c r="Y22" s="130"/>
      <c r="AB22" s="46" t="str">
        <f t="shared" si="6"/>
        <v/>
      </c>
      <c r="AC22" s="47" t="str">
        <f>IF($AH$10="","",IF(AB22&lt;'EXPEDIENTE Y CONVENIO'!$F$25,1,0))</f>
        <v/>
      </c>
      <c r="AD22" s="46" t="str">
        <f t="shared" si="7"/>
        <v/>
      </c>
      <c r="AE22" s="48" t="str">
        <f>IF($AH$10="","",IF(AB22&gt;'EXPEDIENTE Y CONVENIO'!$F$29,1,IF(AD22&lt;'EXPEDIENTE Y CONVENIO'!$F$25,1,0)))</f>
        <v/>
      </c>
      <c r="AF22" s="48" t="str">
        <f t="shared" si="8"/>
        <v/>
      </c>
      <c r="AG22" s="69" t="s">
        <v>14</v>
      </c>
      <c r="AH22" s="70" t="s">
        <v>26</v>
      </c>
      <c r="AI22" s="71" t="s">
        <v>27</v>
      </c>
      <c r="AJ22" s="72" t="s">
        <v>50</v>
      </c>
      <c r="AK22" s="128"/>
      <c r="AL22" s="130"/>
      <c r="AO22" s="46" t="str">
        <f t="shared" si="9"/>
        <v/>
      </c>
      <c r="AP22" s="47" t="str">
        <f>IF($AU$10="","",IF(AO22&lt;'EXPEDIENTE Y CONVENIO'!$F$25,1,0))</f>
        <v/>
      </c>
      <c r="AQ22" s="46" t="str">
        <f t="shared" si="10"/>
        <v/>
      </c>
      <c r="AR22" s="48" t="str">
        <f>IF($AU$10="","",IF(AO22&gt;'EXPEDIENTE Y CONVENIO'!$F$29,1,IF(AQ22&lt;'EXPEDIENTE Y CONVENIO'!$F$25,1,0)))</f>
        <v/>
      </c>
      <c r="AS22" s="48" t="str">
        <f t="shared" si="11"/>
        <v/>
      </c>
      <c r="AT22" s="69" t="s">
        <v>14</v>
      </c>
      <c r="AU22" s="70" t="s">
        <v>26</v>
      </c>
      <c r="AV22" s="71" t="s">
        <v>27</v>
      </c>
      <c r="AW22" s="72" t="s">
        <v>50</v>
      </c>
      <c r="AX22" s="128"/>
      <c r="AY22" s="130"/>
    </row>
    <row r="23" spans="2:51" ht="60" customHeight="1" x14ac:dyDescent="0.25">
      <c r="B23" s="46" t="str">
        <f t="shared" si="0"/>
        <v/>
      </c>
      <c r="C23" s="47" t="str">
        <f>IF($H$10="","",IF(B23&lt;'EXPEDIENTE Y CONVENIO'!$F$25,1,0))</f>
        <v/>
      </c>
      <c r="D23" s="46" t="str">
        <f t="shared" si="1"/>
        <v/>
      </c>
      <c r="E23" s="48" t="str">
        <f>IF($H$10="","",IF(B23&gt;'EXPEDIENTE Y CONVENIO'!$F$29,1,IF(D23&lt;'EXPEDIENTE Y CONVENIO'!$F$25,1,0)))</f>
        <v/>
      </c>
      <c r="F23" s="48" t="str">
        <f t="shared" si="2"/>
        <v/>
      </c>
      <c r="G23" s="69" t="s">
        <v>15</v>
      </c>
      <c r="H23" s="70" t="s">
        <v>26</v>
      </c>
      <c r="I23" s="71" t="s">
        <v>27</v>
      </c>
      <c r="J23" s="72" t="s">
        <v>50</v>
      </c>
      <c r="K23" s="128"/>
      <c r="L23" s="130"/>
      <c r="O23" s="46" t="str">
        <f t="shared" si="3"/>
        <v/>
      </c>
      <c r="P23" s="47" t="str">
        <f>IF($U$10="","",IF(O23&lt;'EXPEDIENTE Y CONVENIO'!$F$25,1,0))</f>
        <v/>
      </c>
      <c r="Q23" s="46" t="str">
        <f t="shared" si="4"/>
        <v/>
      </c>
      <c r="R23" s="48" t="str">
        <f>IF($U$10="","",IF(O23&gt;'EXPEDIENTE Y CONVENIO'!$F$29,1,IF(Q23&lt;'EXPEDIENTE Y CONVENIO'!$F$25,1,0)))</f>
        <v/>
      </c>
      <c r="S23" s="48" t="str">
        <f t="shared" si="5"/>
        <v/>
      </c>
      <c r="T23" s="69" t="s">
        <v>15</v>
      </c>
      <c r="U23" s="70" t="s">
        <v>26</v>
      </c>
      <c r="V23" s="71" t="s">
        <v>27</v>
      </c>
      <c r="W23" s="72" t="s">
        <v>50</v>
      </c>
      <c r="X23" s="128"/>
      <c r="Y23" s="130"/>
      <c r="AB23" s="46" t="str">
        <f t="shared" si="6"/>
        <v/>
      </c>
      <c r="AC23" s="47" t="str">
        <f>IF($AH$10="","",IF(AB23&lt;'EXPEDIENTE Y CONVENIO'!$F$25,1,0))</f>
        <v/>
      </c>
      <c r="AD23" s="46" t="str">
        <f t="shared" si="7"/>
        <v/>
      </c>
      <c r="AE23" s="48" t="str">
        <f>IF($AH$10="","",IF(AB23&gt;'EXPEDIENTE Y CONVENIO'!$F$29,1,IF(AD23&lt;'EXPEDIENTE Y CONVENIO'!$F$25,1,0)))</f>
        <v/>
      </c>
      <c r="AF23" s="48" t="str">
        <f t="shared" si="8"/>
        <v/>
      </c>
      <c r="AG23" s="69" t="s">
        <v>15</v>
      </c>
      <c r="AH23" s="70" t="s">
        <v>26</v>
      </c>
      <c r="AI23" s="71" t="s">
        <v>27</v>
      </c>
      <c r="AJ23" s="72" t="s">
        <v>50</v>
      </c>
      <c r="AK23" s="128"/>
      <c r="AL23" s="130"/>
      <c r="AO23" s="46" t="str">
        <f t="shared" si="9"/>
        <v/>
      </c>
      <c r="AP23" s="47" t="str">
        <f>IF($AU$10="","",IF(AO23&lt;'EXPEDIENTE Y CONVENIO'!$F$25,1,0))</f>
        <v/>
      </c>
      <c r="AQ23" s="46" t="str">
        <f t="shared" si="10"/>
        <v/>
      </c>
      <c r="AR23" s="48" t="str">
        <f>IF($AU$10="","",IF(AO23&gt;'EXPEDIENTE Y CONVENIO'!$F$29,1,IF(AQ23&lt;'EXPEDIENTE Y CONVENIO'!$F$25,1,0)))</f>
        <v/>
      </c>
      <c r="AS23" s="48" t="str">
        <f t="shared" si="11"/>
        <v/>
      </c>
      <c r="AT23" s="69" t="s">
        <v>15</v>
      </c>
      <c r="AU23" s="70" t="s">
        <v>26</v>
      </c>
      <c r="AV23" s="71" t="s">
        <v>27</v>
      </c>
      <c r="AW23" s="72" t="s">
        <v>50</v>
      </c>
      <c r="AX23" s="128"/>
      <c r="AY23" s="130"/>
    </row>
    <row r="24" spans="2:51" ht="60" customHeight="1" x14ac:dyDescent="0.25">
      <c r="B24" s="46" t="str">
        <f t="shared" si="0"/>
        <v/>
      </c>
      <c r="C24" s="47" t="str">
        <f>IF($H$10="","",IF(B24&lt;'EXPEDIENTE Y CONVENIO'!$F$25,1,0))</f>
        <v/>
      </c>
      <c r="D24" s="46" t="str">
        <f t="shared" si="1"/>
        <v/>
      </c>
      <c r="E24" s="48" t="str">
        <f>IF($H$10="","",IF(B24&gt;'EXPEDIENTE Y CONVENIO'!$F$29,1,IF(D24&lt;'EXPEDIENTE Y CONVENIO'!$F$25,1,0)))</f>
        <v/>
      </c>
      <c r="F24" s="48" t="str">
        <f t="shared" si="2"/>
        <v/>
      </c>
      <c r="G24" s="69" t="s">
        <v>16</v>
      </c>
      <c r="H24" s="70" t="s">
        <v>26</v>
      </c>
      <c r="I24" s="71" t="s">
        <v>27</v>
      </c>
      <c r="J24" s="72" t="s">
        <v>50</v>
      </c>
      <c r="K24" s="128" t="s">
        <v>31</v>
      </c>
      <c r="L24" s="130" t="s">
        <v>54</v>
      </c>
      <c r="O24" s="46" t="str">
        <f t="shared" si="3"/>
        <v/>
      </c>
      <c r="P24" s="47" t="str">
        <f>IF($U$10="","",IF(O24&lt;'EXPEDIENTE Y CONVENIO'!$F$25,1,0))</f>
        <v/>
      </c>
      <c r="Q24" s="46" t="str">
        <f t="shared" si="4"/>
        <v/>
      </c>
      <c r="R24" s="48" t="str">
        <f>IF($U$10="","",IF(O24&gt;'EXPEDIENTE Y CONVENIO'!$F$29,1,IF(Q24&lt;'EXPEDIENTE Y CONVENIO'!$F$25,1,0)))</f>
        <v/>
      </c>
      <c r="S24" s="48" t="str">
        <f t="shared" si="5"/>
        <v/>
      </c>
      <c r="T24" s="69" t="s">
        <v>16</v>
      </c>
      <c r="U24" s="70" t="s">
        <v>26</v>
      </c>
      <c r="V24" s="71" t="s">
        <v>27</v>
      </c>
      <c r="W24" s="72" t="s">
        <v>50</v>
      </c>
      <c r="X24" s="128" t="s">
        <v>31</v>
      </c>
      <c r="Y24" s="130" t="s">
        <v>54</v>
      </c>
      <c r="AB24" s="46" t="str">
        <f t="shared" si="6"/>
        <v/>
      </c>
      <c r="AC24" s="47" t="str">
        <f>IF($AH$10="","",IF(AB24&lt;'EXPEDIENTE Y CONVENIO'!$F$25,1,0))</f>
        <v/>
      </c>
      <c r="AD24" s="46" t="str">
        <f t="shared" si="7"/>
        <v/>
      </c>
      <c r="AE24" s="48" t="str">
        <f>IF($AH$10="","",IF(AB24&gt;'EXPEDIENTE Y CONVENIO'!$F$29,1,IF(AD24&lt;'EXPEDIENTE Y CONVENIO'!$F$25,1,0)))</f>
        <v/>
      </c>
      <c r="AF24" s="48" t="str">
        <f t="shared" si="8"/>
        <v/>
      </c>
      <c r="AG24" s="69" t="s">
        <v>16</v>
      </c>
      <c r="AH24" s="70" t="s">
        <v>26</v>
      </c>
      <c r="AI24" s="71" t="s">
        <v>27</v>
      </c>
      <c r="AJ24" s="72" t="s">
        <v>50</v>
      </c>
      <c r="AK24" s="128" t="s">
        <v>31</v>
      </c>
      <c r="AL24" s="130" t="s">
        <v>54</v>
      </c>
      <c r="AO24" s="46" t="str">
        <f t="shared" si="9"/>
        <v/>
      </c>
      <c r="AP24" s="47" t="str">
        <f>IF($AU$10="","",IF(AO24&lt;'EXPEDIENTE Y CONVENIO'!$F$25,1,0))</f>
        <v/>
      </c>
      <c r="AQ24" s="46" t="str">
        <f t="shared" si="10"/>
        <v/>
      </c>
      <c r="AR24" s="48" t="str">
        <f>IF($AU$10="","",IF(AO24&gt;'EXPEDIENTE Y CONVENIO'!$F$29,1,IF(AQ24&lt;'EXPEDIENTE Y CONVENIO'!$F$25,1,0)))</f>
        <v/>
      </c>
      <c r="AS24" s="48" t="str">
        <f t="shared" si="11"/>
        <v/>
      </c>
      <c r="AT24" s="69" t="s">
        <v>16</v>
      </c>
      <c r="AU24" s="70" t="s">
        <v>26</v>
      </c>
      <c r="AV24" s="71" t="s">
        <v>27</v>
      </c>
      <c r="AW24" s="72" t="s">
        <v>50</v>
      </c>
      <c r="AX24" s="128" t="s">
        <v>31</v>
      </c>
      <c r="AY24" s="130" t="s">
        <v>54</v>
      </c>
    </row>
    <row r="25" spans="2:51" ht="60" customHeight="1" x14ac:dyDescent="0.25">
      <c r="B25" s="46" t="str">
        <f t="shared" si="0"/>
        <v/>
      </c>
      <c r="C25" s="47" t="str">
        <f>IF($H$10="","",IF(B25&lt;'EXPEDIENTE Y CONVENIO'!$F$25,1,0))</f>
        <v/>
      </c>
      <c r="D25" s="46" t="str">
        <f t="shared" si="1"/>
        <v/>
      </c>
      <c r="E25" s="48" t="str">
        <f>IF($H$10="","",IF(B25&gt;'EXPEDIENTE Y CONVENIO'!$F$29,1,IF(D25&lt;'EXPEDIENTE Y CONVENIO'!$F$25,1,0)))</f>
        <v/>
      </c>
      <c r="F25" s="48" t="str">
        <f t="shared" si="2"/>
        <v/>
      </c>
      <c r="G25" s="69" t="s">
        <v>17</v>
      </c>
      <c r="H25" s="70" t="s">
        <v>26</v>
      </c>
      <c r="I25" s="71" t="s">
        <v>27</v>
      </c>
      <c r="J25" s="72" t="s">
        <v>50</v>
      </c>
      <c r="K25" s="128"/>
      <c r="L25" s="130"/>
      <c r="O25" s="46" t="str">
        <f t="shared" si="3"/>
        <v/>
      </c>
      <c r="P25" s="47" t="str">
        <f>IF($U$10="","",IF(O25&lt;'EXPEDIENTE Y CONVENIO'!$F$25,1,0))</f>
        <v/>
      </c>
      <c r="Q25" s="46" t="str">
        <f t="shared" si="4"/>
        <v/>
      </c>
      <c r="R25" s="48" t="str">
        <f>IF($U$10="","",IF(O25&gt;'EXPEDIENTE Y CONVENIO'!$F$29,1,IF(Q25&lt;'EXPEDIENTE Y CONVENIO'!$F$25,1,0)))</f>
        <v/>
      </c>
      <c r="S25" s="48" t="str">
        <f t="shared" si="5"/>
        <v/>
      </c>
      <c r="T25" s="69" t="s">
        <v>17</v>
      </c>
      <c r="U25" s="70" t="s">
        <v>26</v>
      </c>
      <c r="V25" s="71" t="s">
        <v>27</v>
      </c>
      <c r="W25" s="72" t="s">
        <v>50</v>
      </c>
      <c r="X25" s="128"/>
      <c r="Y25" s="130"/>
      <c r="AB25" s="46" t="str">
        <f t="shared" si="6"/>
        <v/>
      </c>
      <c r="AC25" s="47" t="str">
        <f>IF($AH$10="","",IF(AB25&lt;'EXPEDIENTE Y CONVENIO'!$F$25,1,0))</f>
        <v/>
      </c>
      <c r="AD25" s="46" t="str">
        <f t="shared" si="7"/>
        <v/>
      </c>
      <c r="AE25" s="48" t="str">
        <f>IF($AH$10="","",IF(AB25&gt;'EXPEDIENTE Y CONVENIO'!$F$29,1,IF(AD25&lt;'EXPEDIENTE Y CONVENIO'!$F$25,1,0)))</f>
        <v/>
      </c>
      <c r="AF25" s="48" t="str">
        <f t="shared" si="8"/>
        <v/>
      </c>
      <c r="AG25" s="69" t="s">
        <v>17</v>
      </c>
      <c r="AH25" s="70" t="s">
        <v>26</v>
      </c>
      <c r="AI25" s="71" t="s">
        <v>27</v>
      </c>
      <c r="AJ25" s="72" t="s">
        <v>50</v>
      </c>
      <c r="AK25" s="128"/>
      <c r="AL25" s="130"/>
      <c r="AO25" s="46" t="str">
        <f t="shared" si="9"/>
        <v/>
      </c>
      <c r="AP25" s="47" t="str">
        <f>IF($AU$10="","",IF(AO25&lt;'EXPEDIENTE Y CONVENIO'!$F$25,1,0))</f>
        <v/>
      </c>
      <c r="AQ25" s="46" t="str">
        <f t="shared" si="10"/>
        <v/>
      </c>
      <c r="AR25" s="48" t="str">
        <f>IF($AU$10="","",IF(AO25&gt;'EXPEDIENTE Y CONVENIO'!$F$29,1,IF(AQ25&lt;'EXPEDIENTE Y CONVENIO'!$F$25,1,0)))</f>
        <v/>
      </c>
      <c r="AS25" s="48" t="str">
        <f t="shared" si="11"/>
        <v/>
      </c>
      <c r="AT25" s="69" t="s">
        <v>17</v>
      </c>
      <c r="AU25" s="70" t="s">
        <v>26</v>
      </c>
      <c r="AV25" s="71" t="s">
        <v>27</v>
      </c>
      <c r="AW25" s="72" t="s">
        <v>50</v>
      </c>
      <c r="AX25" s="128"/>
      <c r="AY25" s="130"/>
    </row>
    <row r="26" spans="2:51" ht="60" customHeight="1" thickBot="1" x14ac:dyDescent="0.3">
      <c r="B26" s="46" t="str">
        <f t="shared" si="0"/>
        <v/>
      </c>
      <c r="C26" s="47" t="str">
        <f>IF($H$10="","",IF(B26&lt;'EXPEDIENTE Y CONVENIO'!$F$25,1,0))</f>
        <v/>
      </c>
      <c r="D26" s="46" t="str">
        <f t="shared" si="1"/>
        <v/>
      </c>
      <c r="E26" s="48" t="str">
        <f>IF($H$10="","",IF(B26&gt;'EXPEDIENTE Y CONVENIO'!$F$29,1,IF(D26&lt;'EXPEDIENTE Y CONVENIO'!$F$25,1,0)))</f>
        <v/>
      </c>
      <c r="F26" s="48" t="str">
        <f t="shared" si="2"/>
        <v/>
      </c>
      <c r="G26" s="73" t="s">
        <v>18</v>
      </c>
      <c r="H26" s="74" t="s">
        <v>26</v>
      </c>
      <c r="I26" s="75" t="s">
        <v>27</v>
      </c>
      <c r="J26" s="76" t="s">
        <v>50</v>
      </c>
      <c r="K26" s="133"/>
      <c r="L26" s="134"/>
      <c r="O26" s="46" t="str">
        <f t="shared" si="3"/>
        <v/>
      </c>
      <c r="P26" s="47" t="str">
        <f>IF($U$10="","",IF(O26&lt;'EXPEDIENTE Y CONVENIO'!$F$25,1,0))</f>
        <v/>
      </c>
      <c r="Q26" s="46" t="str">
        <f t="shared" si="4"/>
        <v/>
      </c>
      <c r="R26" s="48" t="str">
        <f>IF($U$10="","",IF(O26&gt;'EXPEDIENTE Y CONVENIO'!$F$29,1,IF(Q26&lt;'EXPEDIENTE Y CONVENIO'!$F$25,1,0)))</f>
        <v/>
      </c>
      <c r="S26" s="48" t="str">
        <f t="shared" si="5"/>
        <v/>
      </c>
      <c r="T26" s="73" t="s">
        <v>18</v>
      </c>
      <c r="U26" s="74" t="s">
        <v>26</v>
      </c>
      <c r="V26" s="75" t="s">
        <v>27</v>
      </c>
      <c r="W26" s="76" t="s">
        <v>50</v>
      </c>
      <c r="X26" s="133"/>
      <c r="Y26" s="134"/>
      <c r="AB26" s="46" t="str">
        <f t="shared" si="6"/>
        <v/>
      </c>
      <c r="AC26" s="47" t="str">
        <f>IF($AH$10="","",IF(AB26&lt;'EXPEDIENTE Y CONVENIO'!$F$25,1,0))</f>
        <v/>
      </c>
      <c r="AD26" s="46" t="str">
        <f t="shared" si="7"/>
        <v/>
      </c>
      <c r="AE26" s="48" t="str">
        <f>IF($AH$10="","",IF(AB26&gt;'EXPEDIENTE Y CONVENIO'!$F$29,1,IF(AD26&lt;'EXPEDIENTE Y CONVENIO'!$F$25,1,0)))</f>
        <v/>
      </c>
      <c r="AF26" s="48" t="str">
        <f t="shared" si="8"/>
        <v/>
      </c>
      <c r="AG26" s="73" t="s">
        <v>18</v>
      </c>
      <c r="AH26" s="74" t="s">
        <v>26</v>
      </c>
      <c r="AI26" s="75" t="s">
        <v>27</v>
      </c>
      <c r="AJ26" s="76" t="s">
        <v>50</v>
      </c>
      <c r="AK26" s="133"/>
      <c r="AL26" s="134"/>
      <c r="AO26" s="46" t="str">
        <f t="shared" si="9"/>
        <v/>
      </c>
      <c r="AP26" s="47" t="str">
        <f>IF($AU$10="","",IF(AO26&lt;'EXPEDIENTE Y CONVENIO'!$F$25,1,0))</f>
        <v/>
      </c>
      <c r="AQ26" s="46" t="str">
        <f t="shared" si="10"/>
        <v/>
      </c>
      <c r="AR26" s="48" t="str">
        <f>IF($AU$10="","",IF(AO26&gt;'EXPEDIENTE Y CONVENIO'!$F$29,1,IF(AQ26&lt;'EXPEDIENTE Y CONVENIO'!$F$25,1,0)))</f>
        <v/>
      </c>
      <c r="AS26" s="48" t="str">
        <f t="shared" si="11"/>
        <v/>
      </c>
      <c r="AT26" s="73" t="s">
        <v>18</v>
      </c>
      <c r="AU26" s="74" t="s">
        <v>26</v>
      </c>
      <c r="AV26" s="75" t="s">
        <v>27</v>
      </c>
      <c r="AW26" s="76" t="s">
        <v>50</v>
      </c>
      <c r="AX26" s="133"/>
      <c r="AY26" s="134"/>
    </row>
    <row r="27" spans="2:51" ht="13.5" customHeight="1" x14ac:dyDescent="0.25"/>
    <row r="28" spans="2:51" ht="13.5" customHeight="1" x14ac:dyDescent="0.25"/>
    <row r="29" spans="2:51" ht="13.5" customHeight="1" x14ac:dyDescent="0.25"/>
    <row r="30" spans="2:51" ht="13.5" customHeight="1" x14ac:dyDescent="0.25"/>
    <row r="31" spans="2:51" ht="13.5" customHeight="1" x14ac:dyDescent="0.25"/>
    <row r="32" spans="2:51" ht="13.5" customHeight="1" x14ac:dyDescent="0.25"/>
  </sheetData>
  <sheetProtection algorithmName="SHA-512" hashValue="MMO+glUnHgzG2YwD/zqSVRt4VRDFnDmD8UBgvKXlX5NJhUkEPrcxXA74E/IsHQptnB9vb094TRC3dhr93QFcmg==" saltValue="2QDUnayNtC023ViJFfcZlQ==" spinCount="100000" sheet="1" selectLockedCells="1"/>
  <mergeCells count="44">
    <mergeCell ref="AK21:AK23"/>
    <mergeCell ref="AL21:AL23"/>
    <mergeCell ref="AK24:AK26"/>
    <mergeCell ref="AL24:AL26"/>
    <mergeCell ref="V8:W11"/>
    <mergeCell ref="AI2:AL2"/>
    <mergeCell ref="AK15:AK17"/>
    <mergeCell ref="AL15:AL17"/>
    <mergeCell ref="K15:K17"/>
    <mergeCell ref="L15:L17"/>
    <mergeCell ref="I2:L2"/>
    <mergeCell ref="V2:Y2"/>
    <mergeCell ref="X21:X23"/>
    <mergeCell ref="Y21:Y23"/>
    <mergeCell ref="K21:K23"/>
    <mergeCell ref="L21:L23"/>
    <mergeCell ref="X15:X17"/>
    <mergeCell ref="Y15:Y17"/>
    <mergeCell ref="X18:X20"/>
    <mergeCell ref="Y18:Y20"/>
    <mergeCell ref="K18:K20"/>
    <mergeCell ref="L18:L20"/>
    <mergeCell ref="I8:J11"/>
    <mergeCell ref="K8:L11"/>
    <mergeCell ref="AX21:AX23"/>
    <mergeCell ref="AY21:AY23"/>
    <mergeCell ref="AX24:AX26"/>
    <mergeCell ref="AY24:AY26"/>
    <mergeCell ref="X8:Y11"/>
    <mergeCell ref="AI8:AJ11"/>
    <mergeCell ref="X24:X26"/>
    <mergeCell ref="Y24:Y26"/>
    <mergeCell ref="AK8:AL11"/>
    <mergeCell ref="AV8:AW11"/>
    <mergeCell ref="K24:K26"/>
    <mergeCell ref="L24:L26"/>
    <mergeCell ref="AK18:AK20"/>
    <mergeCell ref="AL18:AL20"/>
    <mergeCell ref="AV2:AY2"/>
    <mergeCell ref="AX15:AX17"/>
    <mergeCell ref="AY15:AY17"/>
    <mergeCell ref="AX8:AY11"/>
    <mergeCell ref="AX18:AX20"/>
    <mergeCell ref="AY18:AY20"/>
  </mergeCells>
  <phoneticPr fontId="3" type="noConversion"/>
  <conditionalFormatting sqref="H15:J26">
    <cfRule type="expression" dxfId="11" priority="5">
      <formula>$F15=1</formula>
    </cfRule>
  </conditionalFormatting>
  <conditionalFormatting sqref="K15:L26">
    <cfRule type="expression" dxfId="10" priority="1">
      <formula>SUM($F15:$F17)=3</formula>
    </cfRule>
  </conditionalFormatting>
  <conditionalFormatting sqref="N1:AZ1048576">
    <cfRule type="expression" dxfId="9" priority="18" stopIfTrue="1">
      <formula>$U$10=""</formula>
    </cfRule>
  </conditionalFormatting>
  <conditionalFormatting sqref="U15:W26">
    <cfRule type="expression" dxfId="8" priority="6">
      <formula>$S15=1</formula>
    </cfRule>
  </conditionalFormatting>
  <conditionalFormatting sqref="X15:Y26">
    <cfRule type="expression" dxfId="7" priority="2">
      <formula>SUM($S15:$S17)=3</formula>
    </cfRule>
  </conditionalFormatting>
  <conditionalFormatting sqref="AA1:AZ1048576">
    <cfRule type="expression" dxfId="6" priority="19" stopIfTrue="1">
      <formula>$AH$10=""</formula>
    </cfRule>
  </conditionalFormatting>
  <conditionalFormatting sqref="AH15:AJ26">
    <cfRule type="expression" dxfId="5" priority="7">
      <formula>$AF15=1</formula>
    </cfRule>
  </conditionalFormatting>
  <conditionalFormatting sqref="AK15:AL26">
    <cfRule type="expression" dxfId="4" priority="3">
      <formula>SUM($AF15:$AF17)=3</formula>
    </cfRule>
  </conditionalFormatting>
  <conditionalFormatting sqref="AN1:AZ1048576">
    <cfRule type="expression" dxfId="3" priority="20" stopIfTrue="1">
      <formula>$AU$10=""</formula>
    </cfRule>
  </conditionalFormatting>
  <conditionalFormatting sqref="AU15:AW26">
    <cfRule type="expression" dxfId="2" priority="8">
      <formula>$AS15=1</formula>
    </cfRule>
  </conditionalFormatting>
  <conditionalFormatting sqref="AX15:AY26">
    <cfRule type="expression" dxfId="1" priority="4">
      <formula>SUM($AS15:$AS17)=3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9" fitToWidth="3" orientation="portrait" r:id="rId1"/>
  <colBreaks count="4" manualBreakCount="4">
    <brk id="13" max="27" man="1"/>
    <brk id="26" max="27" man="1"/>
    <brk id="39" max="27" man="1"/>
    <brk id="52" max="2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89943-BA82-4738-A98C-ED460D42FF6D}">
  <sheetPr>
    <outlinePr summaryRight="0"/>
  </sheetPr>
  <dimension ref="A1:V113"/>
  <sheetViews>
    <sheetView showGridLines="0" zoomScaleNormal="100" workbookViewId="0"/>
  </sheetViews>
  <sheetFormatPr baseColWidth="10" defaultColWidth="11.42578125" defaultRowHeight="15" outlineLevelCol="1" x14ac:dyDescent="0.25"/>
  <cols>
    <col min="1" max="1" width="5.7109375" style="1" customWidth="1" collapsed="1"/>
    <col min="2" max="2" width="10.7109375" style="3" hidden="1" customWidth="1" outlineLevel="1"/>
    <col min="3" max="3" width="5.7109375" style="3" hidden="1" customWidth="1" outlineLevel="1"/>
    <col min="4" max="4" width="11.42578125" style="3" hidden="1" customWidth="1" outlineLevel="1"/>
    <col min="5" max="5" width="5.7109375" style="3" hidden="1" customWidth="1" outlineLevel="1"/>
    <col min="6" max="6" width="125.7109375" style="4" hidden="1" customWidth="1" outlineLevel="1"/>
    <col min="7" max="9" width="30.7109375" style="4" hidden="1" customWidth="1" outlineLevel="1"/>
    <col min="10" max="12" width="5.7109375" style="3" hidden="1" customWidth="1" outlineLevel="1"/>
    <col min="13" max="13" width="10.7109375" style="3" hidden="1" customWidth="1" outlineLevel="1"/>
    <col min="14" max="14" width="5.7109375" style="4" hidden="1" customWidth="1" outlineLevel="1"/>
    <col min="15" max="15" width="27.85546875" style="4" hidden="1" customWidth="1" outlineLevel="1"/>
    <col min="16" max="16" width="30.7109375" style="4" hidden="1" customWidth="1" outlineLevel="1"/>
    <col min="17" max="17" width="5.7109375" style="4" hidden="1" customWidth="1" outlineLevel="1"/>
    <col min="18" max="18" width="37.7109375" style="4" hidden="1" customWidth="1" outlineLevel="1"/>
    <col min="19" max="19" width="11.28515625" style="4" hidden="1" customWidth="1" outlineLevel="1"/>
    <col min="20" max="20" width="8.7109375" style="4" hidden="1" customWidth="1" outlineLevel="1"/>
    <col min="21" max="21" width="25.7109375" style="4" hidden="1" customWidth="1" outlineLevel="1"/>
    <col min="22" max="22" width="15.7109375" style="3" hidden="1" customWidth="1" outlineLevel="1"/>
    <col min="23" max="16384" width="11.42578125" style="1"/>
  </cols>
  <sheetData>
    <row r="1" spans="1:22" x14ac:dyDescent="0.25">
      <c r="A1" s="43"/>
    </row>
    <row r="3" spans="1:22" x14ac:dyDescent="0.25">
      <c r="B3" s="137" t="s">
        <v>72</v>
      </c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O3" s="137" t="s">
        <v>83</v>
      </c>
      <c r="P3" s="137"/>
      <c r="R3" s="137" t="s">
        <v>84</v>
      </c>
      <c r="S3" s="137"/>
      <c r="U3" s="137" t="s">
        <v>108</v>
      </c>
      <c r="V3" s="137"/>
    </row>
    <row r="4" spans="1:22" ht="15.75" thickBot="1" x14ac:dyDescent="0.3"/>
    <row r="5" spans="1:22" ht="15.75" thickBot="1" x14ac:dyDescent="0.3">
      <c r="D5" s="138" t="s">
        <v>73</v>
      </c>
      <c r="E5" s="138" t="s">
        <v>74</v>
      </c>
      <c r="F5" s="138" t="s">
        <v>75</v>
      </c>
      <c r="G5" s="138" t="s">
        <v>76</v>
      </c>
      <c r="H5" s="138"/>
      <c r="I5" s="138"/>
      <c r="J5" s="138" t="s">
        <v>77</v>
      </c>
      <c r="K5" s="138"/>
      <c r="L5" s="138"/>
      <c r="M5" s="138"/>
      <c r="O5" s="140" t="s">
        <v>85</v>
      </c>
      <c r="P5" s="11" t="str">
        <f>VLOOKUP(AUXILIAR!$B$7,AUXILIAR!$D$7:$I$81,4,FALSE)</f>
        <v>nº 15, 19 de enero de 2024</v>
      </c>
      <c r="R5" s="4" t="s">
        <v>86</v>
      </c>
      <c r="S5" s="7" t="s">
        <v>122</v>
      </c>
      <c r="U5" s="18" t="s">
        <v>94</v>
      </c>
      <c r="V5" s="19" t="s">
        <v>95</v>
      </c>
    </row>
    <row r="6" spans="1:22" x14ac:dyDescent="0.25">
      <c r="D6" s="138"/>
      <c r="E6" s="138"/>
      <c r="F6" s="138"/>
      <c r="G6" s="5" t="s">
        <v>78</v>
      </c>
      <c r="H6" s="5" t="s">
        <v>79</v>
      </c>
      <c r="I6" s="5" t="s">
        <v>80</v>
      </c>
      <c r="J6" s="139" t="str">
        <f>IF(COUNTIF($J$7:$J$81,"SÍ")=0,"",IF(COUNTIF($J$7:$J$81,"SÍ")=1,"SÍ",IF(COUNTIF($J$7:$J$81,"SÍ")&gt;1,"NO")))</f>
        <v>NO</v>
      </c>
      <c r="K6" s="139"/>
      <c r="L6" s="139"/>
      <c r="M6" s="139"/>
      <c r="O6" s="141"/>
      <c r="P6" s="11">
        <f>VLOOKUP(AUXILIAR!$B$7,AUXILIAR!$D$7:$I$81,5,FALSE)</f>
        <v>0</v>
      </c>
      <c r="S6" s="12" t="str">
        <f>IF($S$5="SÍ","Bloquear celda F25 de EXPEDIENTE","")</f>
        <v/>
      </c>
      <c r="U6" s="20" t="s">
        <v>96</v>
      </c>
      <c r="V6" s="21">
        <v>2130</v>
      </c>
    </row>
    <row r="7" spans="1:22" ht="15.75" thickBot="1" x14ac:dyDescent="0.3">
      <c r="B7" s="6" t="str">
        <f>M7</f>
        <v>IDIN</v>
      </c>
      <c r="C7" s="3">
        <v>1</v>
      </c>
      <c r="D7" s="7" t="s">
        <v>70</v>
      </c>
      <c r="E7" s="8">
        <v>8</v>
      </c>
      <c r="F7" s="9" t="s">
        <v>81</v>
      </c>
      <c r="G7" s="10" t="s">
        <v>59</v>
      </c>
      <c r="H7" s="10"/>
      <c r="I7" s="10"/>
      <c r="J7" s="7"/>
      <c r="K7" s="6">
        <f>IF(J7="",76,C7)</f>
        <v>76</v>
      </c>
      <c r="L7" s="6">
        <f>IF(K7&lt;&gt;76,C7,76)</f>
        <v>76</v>
      </c>
      <c r="M7" s="6" t="str">
        <f>IFERROR(VLOOKUP(SMALL($L$7:$L$81,C7),$C$7:$D$81,2,FALSE),"X")</f>
        <v>IDIN</v>
      </c>
      <c r="O7" s="141"/>
      <c r="P7" s="11">
        <f>VLOOKUP(AUXILIAR!$B$7,AUXILIAR!$D$7:$I$81,6,FALSE)</f>
        <v>0</v>
      </c>
      <c r="U7" s="22" t="s">
        <v>112</v>
      </c>
      <c r="V7" s="23">
        <v>2130</v>
      </c>
    </row>
    <row r="8" spans="1:22" x14ac:dyDescent="0.25">
      <c r="C8" s="3">
        <v>2</v>
      </c>
      <c r="D8" s="7" t="s">
        <v>71</v>
      </c>
      <c r="E8" s="8">
        <v>8</v>
      </c>
      <c r="F8" s="9" t="s">
        <v>81</v>
      </c>
      <c r="G8" s="10" t="s">
        <v>59</v>
      </c>
      <c r="H8" s="10"/>
      <c r="I8" s="10"/>
      <c r="J8" s="7"/>
      <c r="K8" s="6">
        <f t="shared" ref="K8:K71" si="0">IF(J8="",76,C8)</f>
        <v>76</v>
      </c>
      <c r="L8" s="6">
        <f t="shared" ref="L8:L71" si="1">IF(K8&lt;&gt;76,C8,76)</f>
        <v>76</v>
      </c>
      <c r="M8" s="6" t="str">
        <f t="shared" ref="M8:M71" si="2">IFERROR(VLOOKUP(SMALL($L$7:$L$81,C8),$C$7:$D$81,2,FALSE),"X")</f>
        <v>IDCO</v>
      </c>
      <c r="R8" s="4" t="s">
        <v>87</v>
      </c>
      <c r="S8" s="13"/>
      <c r="U8" s="142" t="s">
        <v>97</v>
      </c>
      <c r="V8" s="24" t="s">
        <v>95</v>
      </c>
    </row>
    <row r="9" spans="1:22" x14ac:dyDescent="0.25">
      <c r="C9" s="3">
        <v>3</v>
      </c>
      <c r="D9" s="7" t="s">
        <v>135</v>
      </c>
      <c r="E9" s="8">
        <v>9</v>
      </c>
      <c r="F9" s="9" t="s">
        <v>136</v>
      </c>
      <c r="G9" s="10" t="s">
        <v>137</v>
      </c>
      <c r="H9" s="10" t="s">
        <v>138</v>
      </c>
      <c r="I9" s="10" t="s">
        <v>139</v>
      </c>
      <c r="J9" s="7"/>
      <c r="K9" s="6">
        <f t="shared" si="0"/>
        <v>76</v>
      </c>
      <c r="L9" s="6">
        <f t="shared" si="1"/>
        <v>76</v>
      </c>
      <c r="M9" s="6" t="str">
        <f t="shared" si="2"/>
        <v>X</v>
      </c>
      <c r="O9" s="14" t="s">
        <v>1</v>
      </c>
      <c r="P9" s="10">
        <v>2024</v>
      </c>
      <c r="U9" s="135"/>
      <c r="V9" s="25" t="s">
        <v>98</v>
      </c>
    </row>
    <row r="10" spans="1:22" x14ac:dyDescent="0.25">
      <c r="C10" s="3">
        <v>4</v>
      </c>
      <c r="D10" s="7" t="s">
        <v>140</v>
      </c>
      <c r="E10" s="8">
        <v>5</v>
      </c>
      <c r="F10" s="9" t="s">
        <v>141</v>
      </c>
      <c r="G10" s="10" t="s">
        <v>142</v>
      </c>
      <c r="H10" s="10" t="s">
        <v>143</v>
      </c>
      <c r="I10" s="10"/>
      <c r="J10" s="7"/>
      <c r="K10" s="6">
        <f t="shared" si="0"/>
        <v>76</v>
      </c>
      <c r="L10" s="6">
        <f t="shared" si="1"/>
        <v>76</v>
      </c>
      <c r="M10" s="6" t="str">
        <f t="shared" si="2"/>
        <v>X</v>
      </c>
      <c r="R10" s="4" t="s">
        <v>89</v>
      </c>
      <c r="S10" s="15">
        <v>2</v>
      </c>
      <c r="T10" s="4" t="s">
        <v>88</v>
      </c>
      <c r="U10" s="135"/>
      <c r="V10" s="25" t="s">
        <v>99</v>
      </c>
    </row>
    <row r="11" spans="1:22" x14ac:dyDescent="0.25">
      <c r="C11" s="3">
        <v>5</v>
      </c>
      <c r="D11" s="7" t="s">
        <v>144</v>
      </c>
      <c r="E11" s="8">
        <v>8</v>
      </c>
      <c r="F11" s="9" t="s">
        <v>145</v>
      </c>
      <c r="G11" s="10" t="s">
        <v>146</v>
      </c>
      <c r="H11" s="10"/>
      <c r="I11" s="10"/>
      <c r="J11" s="7"/>
      <c r="K11" s="6">
        <f t="shared" si="0"/>
        <v>76</v>
      </c>
      <c r="L11" s="6">
        <f t="shared" si="1"/>
        <v>76</v>
      </c>
      <c r="M11" s="6" t="str">
        <f t="shared" si="2"/>
        <v>X</v>
      </c>
      <c r="O11" s="140" t="s">
        <v>90</v>
      </c>
      <c r="P11" s="10" t="s">
        <v>151</v>
      </c>
      <c r="R11" s="3"/>
      <c r="U11" s="135"/>
      <c r="V11" s="25" t="s">
        <v>100</v>
      </c>
    </row>
    <row r="12" spans="1:22" x14ac:dyDescent="0.25">
      <c r="C12" s="3">
        <v>6</v>
      </c>
      <c r="D12" s="7" t="s">
        <v>119</v>
      </c>
      <c r="E12" s="8">
        <v>8</v>
      </c>
      <c r="F12" s="9" t="s">
        <v>120</v>
      </c>
      <c r="G12" s="10" t="s">
        <v>121</v>
      </c>
      <c r="H12" s="10"/>
      <c r="I12" s="10"/>
      <c r="J12" s="7"/>
      <c r="K12" s="6">
        <f t="shared" si="0"/>
        <v>76</v>
      </c>
      <c r="L12" s="6">
        <f t="shared" si="1"/>
        <v>76</v>
      </c>
      <c r="M12" s="6" t="str">
        <f t="shared" si="2"/>
        <v>X</v>
      </c>
      <c r="O12" s="141"/>
      <c r="P12" s="10"/>
      <c r="R12" s="16" t="s">
        <v>60</v>
      </c>
      <c r="S12" s="17">
        <f>'EXPEDIENTE Y CONVENIO'!F27</f>
        <v>0</v>
      </c>
      <c r="U12" s="135"/>
      <c r="V12" s="25" t="s">
        <v>101</v>
      </c>
    </row>
    <row r="13" spans="1:22" x14ac:dyDescent="0.25">
      <c r="A13" s="2"/>
      <c r="C13" s="3">
        <v>7</v>
      </c>
      <c r="D13" s="7" t="s">
        <v>147</v>
      </c>
      <c r="E13" s="8">
        <v>8</v>
      </c>
      <c r="F13" s="9" t="s">
        <v>148</v>
      </c>
      <c r="G13" s="10" t="s">
        <v>149</v>
      </c>
      <c r="H13" s="10"/>
      <c r="I13" s="10"/>
      <c r="J13" s="7" t="s">
        <v>82</v>
      </c>
      <c r="K13" s="6">
        <f t="shared" si="0"/>
        <v>7</v>
      </c>
      <c r="L13" s="6">
        <f t="shared" si="1"/>
        <v>7</v>
      </c>
      <c r="M13" s="6" t="str">
        <f t="shared" si="2"/>
        <v>X</v>
      </c>
      <c r="O13" s="141"/>
      <c r="P13" s="10"/>
      <c r="R13" s="16" t="s">
        <v>61</v>
      </c>
      <c r="S13" s="11">
        <f>DAY(S12)</f>
        <v>0</v>
      </c>
      <c r="U13" s="135"/>
      <c r="V13" s="25" t="s">
        <v>102</v>
      </c>
    </row>
    <row r="14" spans="1:22" x14ac:dyDescent="0.25">
      <c r="C14" s="3">
        <v>8</v>
      </c>
      <c r="D14" s="7" t="s">
        <v>150</v>
      </c>
      <c r="E14" s="8">
        <v>8</v>
      </c>
      <c r="F14" s="9" t="s">
        <v>148</v>
      </c>
      <c r="G14" s="10" t="s">
        <v>149</v>
      </c>
      <c r="H14" s="10"/>
      <c r="I14" s="10"/>
      <c r="J14" s="7" t="s">
        <v>82</v>
      </c>
      <c r="K14" s="6">
        <f t="shared" si="0"/>
        <v>8</v>
      </c>
      <c r="L14" s="6">
        <f t="shared" si="1"/>
        <v>8</v>
      </c>
      <c r="M14" s="6" t="str">
        <f t="shared" si="2"/>
        <v>X</v>
      </c>
      <c r="R14" s="16" t="s">
        <v>62</v>
      </c>
      <c r="S14" s="11">
        <f>MONTH(S12)</f>
        <v>1</v>
      </c>
      <c r="U14" s="135"/>
      <c r="V14" s="25" t="s">
        <v>103</v>
      </c>
    </row>
    <row r="15" spans="1:22" x14ac:dyDescent="0.25">
      <c r="C15" s="3">
        <v>9</v>
      </c>
      <c r="D15" s="7"/>
      <c r="E15" s="8"/>
      <c r="F15" s="9"/>
      <c r="G15" s="10"/>
      <c r="H15" s="10"/>
      <c r="I15" s="10"/>
      <c r="J15" s="7"/>
      <c r="K15" s="6">
        <f t="shared" si="0"/>
        <v>76</v>
      </c>
      <c r="L15" s="6">
        <f t="shared" si="1"/>
        <v>76</v>
      </c>
      <c r="M15" s="6" t="str">
        <f t="shared" si="2"/>
        <v>X</v>
      </c>
      <c r="R15" s="16" t="s">
        <v>63</v>
      </c>
      <c r="S15" s="11">
        <f>YEAR(S12)</f>
        <v>1900</v>
      </c>
      <c r="U15" s="135"/>
      <c r="V15" s="25" t="s">
        <v>104</v>
      </c>
    </row>
    <row r="16" spans="1:22" x14ac:dyDescent="0.25">
      <c r="C16" s="3">
        <v>10</v>
      </c>
      <c r="D16" s="7"/>
      <c r="E16" s="8"/>
      <c r="F16" s="9"/>
      <c r="G16" s="10"/>
      <c r="H16" s="10"/>
      <c r="I16" s="10"/>
      <c r="J16" s="7"/>
      <c r="K16" s="6">
        <f t="shared" si="0"/>
        <v>76</v>
      </c>
      <c r="L16" s="6">
        <f t="shared" si="1"/>
        <v>76</v>
      </c>
      <c r="M16" s="6" t="str">
        <f t="shared" si="2"/>
        <v>X</v>
      </c>
      <c r="R16" s="3"/>
      <c r="U16" s="135"/>
      <c r="V16" s="25" t="s">
        <v>105</v>
      </c>
    </row>
    <row r="17" spans="1:22" x14ac:dyDescent="0.25">
      <c r="C17" s="3">
        <v>11</v>
      </c>
      <c r="D17" s="7"/>
      <c r="E17" s="8"/>
      <c r="F17" s="9"/>
      <c r="G17" s="10"/>
      <c r="H17" s="10"/>
      <c r="I17" s="10"/>
      <c r="J17" s="7"/>
      <c r="K17" s="6">
        <f t="shared" si="0"/>
        <v>76</v>
      </c>
      <c r="L17" s="6">
        <f t="shared" si="1"/>
        <v>76</v>
      </c>
      <c r="M17" s="6" t="str">
        <f t="shared" si="2"/>
        <v>X</v>
      </c>
      <c r="R17" s="16" t="s">
        <v>64</v>
      </c>
      <c r="S17" s="17">
        <f>DATE(YEAR(S12),MONTH(S12)+S10,DAY(S12))</f>
        <v>60</v>
      </c>
      <c r="U17" s="135"/>
      <c r="V17" s="25" t="s">
        <v>106</v>
      </c>
    </row>
    <row r="18" spans="1:22" x14ac:dyDescent="0.25">
      <c r="C18" s="3">
        <v>12</v>
      </c>
      <c r="D18" s="7"/>
      <c r="E18" s="8"/>
      <c r="F18" s="9"/>
      <c r="G18" s="10"/>
      <c r="H18" s="10"/>
      <c r="I18" s="10"/>
      <c r="J18" s="7"/>
      <c r="K18" s="6">
        <f t="shared" si="0"/>
        <v>76</v>
      </c>
      <c r="L18" s="6">
        <f t="shared" si="1"/>
        <v>76</v>
      </c>
      <c r="M18" s="6" t="str">
        <f t="shared" si="2"/>
        <v>X</v>
      </c>
      <c r="R18" s="16" t="s">
        <v>65</v>
      </c>
      <c r="S18" s="17">
        <f>IF(DAY(S12)=DAY(S17),S17,DATE(YEAR(S17),MONTH(S17),1)-1)</f>
        <v>31</v>
      </c>
      <c r="U18" s="135"/>
      <c r="V18" s="25"/>
    </row>
    <row r="19" spans="1:22" x14ac:dyDescent="0.25">
      <c r="C19" s="3">
        <v>13</v>
      </c>
      <c r="D19" s="7"/>
      <c r="E19" s="8"/>
      <c r="F19" s="9"/>
      <c r="G19" s="10"/>
      <c r="H19" s="10"/>
      <c r="I19" s="10"/>
      <c r="J19" s="7"/>
      <c r="K19" s="6">
        <f t="shared" si="0"/>
        <v>76</v>
      </c>
      <c r="L19" s="6">
        <f t="shared" si="1"/>
        <v>76</v>
      </c>
      <c r="M19" s="6" t="str">
        <f t="shared" si="2"/>
        <v>X</v>
      </c>
      <c r="U19" s="135"/>
      <c r="V19" s="25"/>
    </row>
    <row r="20" spans="1:22" x14ac:dyDescent="0.25">
      <c r="C20" s="3">
        <v>14</v>
      </c>
      <c r="D20" s="7"/>
      <c r="E20" s="8"/>
      <c r="F20" s="9"/>
      <c r="G20" s="10"/>
      <c r="H20" s="10"/>
      <c r="I20" s="10"/>
      <c r="J20" s="7"/>
      <c r="K20" s="6">
        <f t="shared" si="0"/>
        <v>76</v>
      </c>
      <c r="L20" s="6">
        <f t="shared" si="1"/>
        <v>76</v>
      </c>
      <c r="M20" s="6" t="str">
        <f t="shared" si="2"/>
        <v>X</v>
      </c>
      <c r="R20" s="4" t="s">
        <v>91</v>
      </c>
      <c r="U20" s="135"/>
      <c r="V20" s="25"/>
    </row>
    <row r="21" spans="1:22" x14ac:dyDescent="0.25">
      <c r="C21" s="3">
        <v>15</v>
      </c>
      <c r="D21" s="7"/>
      <c r="E21" s="8"/>
      <c r="F21" s="9"/>
      <c r="G21" s="10"/>
      <c r="H21" s="10"/>
      <c r="I21" s="10"/>
      <c r="J21" s="7"/>
      <c r="K21" s="6">
        <f t="shared" si="0"/>
        <v>76</v>
      </c>
      <c r="L21" s="6">
        <f t="shared" si="1"/>
        <v>76</v>
      </c>
      <c r="M21" s="6" t="str">
        <f t="shared" si="2"/>
        <v>X</v>
      </c>
      <c r="U21" s="135"/>
      <c r="V21" s="25"/>
    </row>
    <row r="22" spans="1:22" x14ac:dyDescent="0.25">
      <c r="C22" s="3">
        <v>16</v>
      </c>
      <c r="D22" s="7"/>
      <c r="E22" s="8"/>
      <c r="F22" s="9"/>
      <c r="G22" s="10"/>
      <c r="H22" s="10"/>
      <c r="I22" s="10"/>
      <c r="J22" s="7"/>
      <c r="K22" s="6">
        <f t="shared" si="0"/>
        <v>76</v>
      </c>
      <c r="L22" s="6">
        <f t="shared" si="1"/>
        <v>76</v>
      </c>
      <c r="M22" s="6" t="str">
        <f t="shared" si="2"/>
        <v>X</v>
      </c>
      <c r="R22" s="4" t="s">
        <v>92</v>
      </c>
      <c r="U22" s="135"/>
      <c r="V22" s="25"/>
    </row>
    <row r="23" spans="1:22" x14ac:dyDescent="0.25">
      <c r="C23" s="3">
        <v>17</v>
      </c>
      <c r="D23" s="7"/>
      <c r="E23" s="8"/>
      <c r="F23" s="9"/>
      <c r="G23" s="10"/>
      <c r="H23" s="10"/>
      <c r="I23" s="10"/>
      <c r="J23" s="7"/>
      <c r="K23" s="6">
        <f t="shared" si="0"/>
        <v>76</v>
      </c>
      <c r="L23" s="6">
        <f t="shared" si="1"/>
        <v>76</v>
      </c>
      <c r="M23" s="6" t="str">
        <f t="shared" si="2"/>
        <v>X</v>
      </c>
      <c r="U23" s="135"/>
      <c r="V23" s="25"/>
    </row>
    <row r="24" spans="1:22" x14ac:dyDescent="0.25">
      <c r="C24" s="3">
        <v>18</v>
      </c>
      <c r="D24" s="7"/>
      <c r="E24" s="8"/>
      <c r="F24" s="9"/>
      <c r="G24" s="10"/>
      <c r="H24" s="10"/>
      <c r="I24" s="10"/>
      <c r="J24" s="7"/>
      <c r="K24" s="6">
        <f t="shared" si="0"/>
        <v>76</v>
      </c>
      <c r="L24" s="6">
        <f t="shared" si="1"/>
        <v>76</v>
      </c>
      <c r="M24" s="6" t="str">
        <f t="shared" si="2"/>
        <v>X</v>
      </c>
      <c r="U24" s="135"/>
      <c r="V24" s="25"/>
    </row>
    <row r="25" spans="1:22" x14ac:dyDescent="0.25">
      <c r="C25" s="3">
        <v>19</v>
      </c>
      <c r="D25" s="7"/>
      <c r="E25" s="8"/>
      <c r="F25" s="9"/>
      <c r="G25" s="10"/>
      <c r="H25" s="10"/>
      <c r="I25" s="10"/>
      <c r="J25" s="7"/>
      <c r="K25" s="6">
        <f t="shared" si="0"/>
        <v>76</v>
      </c>
      <c r="L25" s="6">
        <f t="shared" si="1"/>
        <v>76</v>
      </c>
      <c r="M25" s="6" t="str">
        <f t="shared" si="2"/>
        <v>X</v>
      </c>
      <c r="U25" s="135"/>
      <c r="V25" s="25"/>
    </row>
    <row r="26" spans="1:22" x14ac:dyDescent="0.25">
      <c r="A26" s="2"/>
      <c r="C26" s="3">
        <v>20</v>
      </c>
      <c r="D26" s="7"/>
      <c r="E26" s="8"/>
      <c r="F26" s="9"/>
      <c r="G26" s="10"/>
      <c r="H26" s="10"/>
      <c r="I26" s="10"/>
      <c r="J26" s="7"/>
      <c r="K26" s="6">
        <f t="shared" si="0"/>
        <v>76</v>
      </c>
      <c r="L26" s="6">
        <f t="shared" si="1"/>
        <v>76</v>
      </c>
      <c r="M26" s="6" t="str">
        <f t="shared" si="2"/>
        <v>X</v>
      </c>
      <c r="U26" s="135"/>
      <c r="V26" s="25"/>
    </row>
    <row r="27" spans="1:22" ht="15.75" thickBot="1" x14ac:dyDescent="0.3">
      <c r="A27" s="2"/>
      <c r="C27" s="3">
        <v>21</v>
      </c>
      <c r="D27" s="7"/>
      <c r="E27" s="8"/>
      <c r="F27" s="9"/>
      <c r="G27" s="10"/>
      <c r="H27" s="10"/>
      <c r="I27" s="10"/>
      <c r="J27" s="7"/>
      <c r="K27" s="6">
        <f t="shared" si="0"/>
        <v>76</v>
      </c>
      <c r="L27" s="6">
        <f t="shared" si="1"/>
        <v>76</v>
      </c>
      <c r="M27" s="6" t="str">
        <f t="shared" si="2"/>
        <v>X</v>
      </c>
      <c r="U27" s="136"/>
      <c r="V27" s="23" t="s">
        <v>113</v>
      </c>
    </row>
    <row r="28" spans="1:22" x14ac:dyDescent="0.25">
      <c r="A28" s="2"/>
      <c r="C28" s="3">
        <v>22</v>
      </c>
      <c r="D28" s="7"/>
      <c r="E28" s="8"/>
      <c r="F28" s="9"/>
      <c r="G28" s="10"/>
      <c r="H28" s="10"/>
      <c r="I28" s="10"/>
      <c r="J28" s="7"/>
      <c r="K28" s="6">
        <f t="shared" si="0"/>
        <v>76</v>
      </c>
      <c r="L28" s="6">
        <f t="shared" si="1"/>
        <v>76</v>
      </c>
      <c r="M28" s="6" t="str">
        <f t="shared" si="2"/>
        <v>X</v>
      </c>
      <c r="U28" s="135" t="s">
        <v>107</v>
      </c>
      <c r="V28" s="21" t="s">
        <v>114</v>
      </c>
    </row>
    <row r="29" spans="1:22" x14ac:dyDescent="0.25">
      <c r="A29" s="2"/>
      <c r="C29" s="3">
        <v>23</v>
      </c>
      <c r="D29" s="7"/>
      <c r="E29" s="8"/>
      <c r="F29" s="9"/>
      <c r="G29" s="10"/>
      <c r="H29" s="10"/>
      <c r="I29" s="10"/>
      <c r="J29" s="7"/>
      <c r="K29" s="6">
        <f t="shared" si="0"/>
        <v>76</v>
      </c>
      <c r="L29" s="6">
        <f t="shared" si="1"/>
        <v>76</v>
      </c>
      <c r="M29" s="6" t="str">
        <f t="shared" si="2"/>
        <v>X</v>
      </c>
      <c r="U29" s="135"/>
      <c r="V29" s="25" t="s">
        <v>115</v>
      </c>
    </row>
    <row r="30" spans="1:22" x14ac:dyDescent="0.25">
      <c r="A30" s="2"/>
      <c r="C30" s="3">
        <v>24</v>
      </c>
      <c r="D30" s="7"/>
      <c r="E30" s="8"/>
      <c r="F30" s="9"/>
      <c r="G30" s="10"/>
      <c r="H30" s="10"/>
      <c r="I30" s="10"/>
      <c r="J30" s="7"/>
      <c r="K30" s="6">
        <f t="shared" si="0"/>
        <v>76</v>
      </c>
      <c r="L30" s="6">
        <f t="shared" si="1"/>
        <v>76</v>
      </c>
      <c r="M30" s="6" t="str">
        <f t="shared" si="2"/>
        <v>X</v>
      </c>
      <c r="U30" s="135"/>
      <c r="V30" s="25" t="s">
        <v>116</v>
      </c>
    </row>
    <row r="31" spans="1:22" x14ac:dyDescent="0.25">
      <c r="A31" s="2"/>
      <c r="C31" s="3">
        <v>25</v>
      </c>
      <c r="D31" s="7"/>
      <c r="E31" s="8"/>
      <c r="F31" s="9"/>
      <c r="G31" s="10"/>
      <c r="H31" s="10"/>
      <c r="I31" s="10"/>
      <c r="J31" s="7"/>
      <c r="K31" s="6">
        <f t="shared" si="0"/>
        <v>76</v>
      </c>
      <c r="L31" s="6">
        <f t="shared" si="1"/>
        <v>76</v>
      </c>
      <c r="M31" s="6" t="str">
        <f t="shared" si="2"/>
        <v>X</v>
      </c>
      <c r="U31" s="135"/>
      <c r="V31" s="25" t="s">
        <v>117</v>
      </c>
    </row>
    <row r="32" spans="1:22" ht="15.75" thickBot="1" x14ac:dyDescent="0.3">
      <c r="A32" s="2"/>
      <c r="C32" s="3">
        <v>26</v>
      </c>
      <c r="D32" s="7"/>
      <c r="E32" s="8"/>
      <c r="F32" s="9"/>
      <c r="G32" s="10"/>
      <c r="H32" s="10"/>
      <c r="I32" s="10"/>
      <c r="J32" s="7"/>
      <c r="K32" s="6">
        <f t="shared" si="0"/>
        <v>76</v>
      </c>
      <c r="L32" s="6">
        <f t="shared" si="1"/>
        <v>76</v>
      </c>
      <c r="M32" s="6" t="str">
        <f t="shared" si="2"/>
        <v>X</v>
      </c>
      <c r="U32" s="136"/>
      <c r="V32" s="23" t="s">
        <v>118</v>
      </c>
    </row>
    <row r="33" spans="1:13" x14ac:dyDescent="0.25">
      <c r="A33" s="2"/>
      <c r="C33" s="3">
        <v>27</v>
      </c>
      <c r="D33" s="7"/>
      <c r="E33" s="8"/>
      <c r="F33" s="9"/>
      <c r="G33" s="10"/>
      <c r="H33" s="10"/>
      <c r="I33" s="10"/>
      <c r="J33" s="7"/>
      <c r="K33" s="6">
        <f t="shared" si="0"/>
        <v>76</v>
      </c>
      <c r="L33" s="6">
        <f t="shared" si="1"/>
        <v>76</v>
      </c>
      <c r="M33" s="6" t="str">
        <f t="shared" si="2"/>
        <v>X</v>
      </c>
    </row>
    <row r="34" spans="1:13" x14ac:dyDescent="0.25">
      <c r="A34" s="2"/>
      <c r="C34" s="3">
        <v>28</v>
      </c>
      <c r="D34" s="7"/>
      <c r="E34" s="8"/>
      <c r="F34" s="9"/>
      <c r="G34" s="10"/>
      <c r="H34" s="10"/>
      <c r="I34" s="10"/>
      <c r="J34" s="7"/>
      <c r="K34" s="6">
        <f t="shared" si="0"/>
        <v>76</v>
      </c>
      <c r="L34" s="6">
        <f t="shared" si="1"/>
        <v>76</v>
      </c>
      <c r="M34" s="6" t="str">
        <f t="shared" si="2"/>
        <v>X</v>
      </c>
    </row>
    <row r="35" spans="1:13" x14ac:dyDescent="0.25">
      <c r="A35" s="2"/>
      <c r="C35" s="3">
        <v>29</v>
      </c>
      <c r="D35" s="7"/>
      <c r="E35" s="8"/>
      <c r="F35" s="9"/>
      <c r="G35" s="10"/>
      <c r="H35" s="10"/>
      <c r="I35" s="10"/>
      <c r="J35" s="7"/>
      <c r="K35" s="6">
        <f t="shared" si="0"/>
        <v>76</v>
      </c>
      <c r="L35" s="6">
        <f t="shared" si="1"/>
        <v>76</v>
      </c>
      <c r="M35" s="6" t="str">
        <f t="shared" si="2"/>
        <v>X</v>
      </c>
    </row>
    <row r="36" spans="1:13" x14ac:dyDescent="0.25">
      <c r="A36" s="2"/>
      <c r="C36" s="3">
        <v>30</v>
      </c>
      <c r="D36" s="7"/>
      <c r="E36" s="8"/>
      <c r="F36" s="9"/>
      <c r="G36" s="10"/>
      <c r="H36" s="10"/>
      <c r="I36" s="10"/>
      <c r="J36" s="7"/>
      <c r="K36" s="6">
        <f t="shared" si="0"/>
        <v>76</v>
      </c>
      <c r="L36" s="6">
        <f t="shared" si="1"/>
        <v>76</v>
      </c>
      <c r="M36" s="6" t="str">
        <f t="shared" si="2"/>
        <v>X</v>
      </c>
    </row>
    <row r="37" spans="1:13" x14ac:dyDescent="0.25">
      <c r="A37" s="2"/>
      <c r="C37" s="3">
        <v>31</v>
      </c>
      <c r="D37" s="7"/>
      <c r="E37" s="8"/>
      <c r="F37" s="9"/>
      <c r="G37" s="10"/>
      <c r="H37" s="10"/>
      <c r="I37" s="10"/>
      <c r="J37" s="7"/>
      <c r="K37" s="6">
        <f t="shared" si="0"/>
        <v>76</v>
      </c>
      <c r="L37" s="6">
        <f t="shared" si="1"/>
        <v>76</v>
      </c>
      <c r="M37" s="6" t="str">
        <f t="shared" si="2"/>
        <v>X</v>
      </c>
    </row>
    <row r="38" spans="1:13" x14ac:dyDescent="0.25">
      <c r="A38" s="2"/>
      <c r="C38" s="3">
        <v>32</v>
      </c>
      <c r="D38" s="7"/>
      <c r="E38" s="8"/>
      <c r="F38" s="9"/>
      <c r="G38" s="10"/>
      <c r="H38" s="10"/>
      <c r="I38" s="10"/>
      <c r="J38" s="7"/>
      <c r="K38" s="6">
        <f t="shared" si="0"/>
        <v>76</v>
      </c>
      <c r="L38" s="6">
        <f t="shared" si="1"/>
        <v>76</v>
      </c>
      <c r="M38" s="6" t="str">
        <f t="shared" si="2"/>
        <v>X</v>
      </c>
    </row>
    <row r="39" spans="1:13" x14ac:dyDescent="0.25">
      <c r="A39" s="2"/>
      <c r="C39" s="3">
        <v>33</v>
      </c>
      <c r="D39" s="7"/>
      <c r="E39" s="8"/>
      <c r="F39" s="9"/>
      <c r="G39" s="10"/>
      <c r="H39" s="10"/>
      <c r="I39" s="10"/>
      <c r="J39" s="7"/>
      <c r="K39" s="6">
        <f t="shared" si="0"/>
        <v>76</v>
      </c>
      <c r="L39" s="6">
        <f t="shared" si="1"/>
        <v>76</v>
      </c>
      <c r="M39" s="6" t="str">
        <f t="shared" si="2"/>
        <v>X</v>
      </c>
    </row>
    <row r="40" spans="1:13" x14ac:dyDescent="0.25">
      <c r="A40" s="2"/>
      <c r="C40" s="3">
        <v>34</v>
      </c>
      <c r="D40" s="7"/>
      <c r="E40" s="8"/>
      <c r="F40" s="9"/>
      <c r="G40" s="10"/>
      <c r="H40" s="10"/>
      <c r="I40" s="10"/>
      <c r="J40" s="7"/>
      <c r="K40" s="6">
        <f t="shared" si="0"/>
        <v>76</v>
      </c>
      <c r="L40" s="6">
        <f t="shared" si="1"/>
        <v>76</v>
      </c>
      <c r="M40" s="6" t="str">
        <f t="shared" si="2"/>
        <v>X</v>
      </c>
    </row>
    <row r="41" spans="1:13" x14ac:dyDescent="0.25">
      <c r="A41" s="2"/>
      <c r="C41" s="3">
        <v>35</v>
      </c>
      <c r="D41" s="7"/>
      <c r="E41" s="8"/>
      <c r="F41" s="9"/>
      <c r="G41" s="10"/>
      <c r="H41" s="10"/>
      <c r="I41" s="10"/>
      <c r="J41" s="7"/>
      <c r="K41" s="6">
        <f t="shared" si="0"/>
        <v>76</v>
      </c>
      <c r="L41" s="6">
        <f t="shared" si="1"/>
        <v>76</v>
      </c>
      <c r="M41" s="6" t="str">
        <f t="shared" si="2"/>
        <v>X</v>
      </c>
    </row>
    <row r="42" spans="1:13" x14ac:dyDescent="0.25">
      <c r="A42" s="2"/>
      <c r="C42" s="3">
        <v>36</v>
      </c>
      <c r="D42" s="7"/>
      <c r="E42" s="8"/>
      <c r="F42" s="9"/>
      <c r="G42" s="10"/>
      <c r="H42" s="10"/>
      <c r="I42" s="10"/>
      <c r="J42" s="7"/>
      <c r="K42" s="6">
        <f t="shared" si="0"/>
        <v>76</v>
      </c>
      <c r="L42" s="6">
        <f t="shared" si="1"/>
        <v>76</v>
      </c>
      <c r="M42" s="6" t="str">
        <f t="shared" si="2"/>
        <v>X</v>
      </c>
    </row>
    <row r="43" spans="1:13" x14ac:dyDescent="0.25">
      <c r="A43" s="2"/>
      <c r="C43" s="3">
        <v>37</v>
      </c>
      <c r="D43" s="7"/>
      <c r="E43" s="8"/>
      <c r="F43" s="9"/>
      <c r="G43" s="10"/>
      <c r="H43" s="10"/>
      <c r="I43" s="10"/>
      <c r="J43" s="7"/>
      <c r="K43" s="6">
        <f t="shared" si="0"/>
        <v>76</v>
      </c>
      <c r="L43" s="6">
        <f t="shared" si="1"/>
        <v>76</v>
      </c>
      <c r="M43" s="6" t="str">
        <f t="shared" si="2"/>
        <v>X</v>
      </c>
    </row>
    <row r="44" spans="1:13" x14ac:dyDescent="0.25">
      <c r="A44" s="2"/>
      <c r="C44" s="3">
        <v>38</v>
      </c>
      <c r="D44" s="7"/>
      <c r="E44" s="8"/>
      <c r="F44" s="9"/>
      <c r="G44" s="10"/>
      <c r="H44" s="10"/>
      <c r="I44" s="10"/>
      <c r="J44" s="7"/>
      <c r="K44" s="6">
        <f t="shared" si="0"/>
        <v>76</v>
      </c>
      <c r="L44" s="6">
        <f t="shared" si="1"/>
        <v>76</v>
      </c>
      <c r="M44" s="6" t="str">
        <f t="shared" si="2"/>
        <v>X</v>
      </c>
    </row>
    <row r="45" spans="1:13" x14ac:dyDescent="0.25">
      <c r="A45" s="2"/>
      <c r="C45" s="3">
        <v>39</v>
      </c>
      <c r="D45" s="7"/>
      <c r="E45" s="8"/>
      <c r="F45" s="9"/>
      <c r="G45" s="10"/>
      <c r="H45" s="10"/>
      <c r="I45" s="10"/>
      <c r="J45" s="7"/>
      <c r="K45" s="6">
        <f t="shared" si="0"/>
        <v>76</v>
      </c>
      <c r="L45" s="6">
        <f t="shared" si="1"/>
        <v>76</v>
      </c>
      <c r="M45" s="6" t="str">
        <f t="shared" si="2"/>
        <v>X</v>
      </c>
    </row>
    <row r="46" spans="1:13" x14ac:dyDescent="0.25">
      <c r="A46" s="2"/>
      <c r="C46" s="3">
        <v>40</v>
      </c>
      <c r="D46" s="7"/>
      <c r="E46" s="8"/>
      <c r="F46" s="9"/>
      <c r="G46" s="10"/>
      <c r="H46" s="10"/>
      <c r="I46" s="10"/>
      <c r="J46" s="7"/>
      <c r="K46" s="6">
        <f t="shared" si="0"/>
        <v>76</v>
      </c>
      <c r="L46" s="6">
        <f t="shared" si="1"/>
        <v>76</v>
      </c>
      <c r="M46" s="6" t="str">
        <f t="shared" si="2"/>
        <v>X</v>
      </c>
    </row>
    <row r="47" spans="1:13" x14ac:dyDescent="0.25">
      <c r="A47" s="2"/>
      <c r="C47" s="3">
        <v>41</v>
      </c>
      <c r="D47" s="7"/>
      <c r="E47" s="8"/>
      <c r="F47" s="9"/>
      <c r="G47" s="10"/>
      <c r="H47" s="10"/>
      <c r="I47" s="10"/>
      <c r="J47" s="7"/>
      <c r="K47" s="6">
        <f t="shared" si="0"/>
        <v>76</v>
      </c>
      <c r="L47" s="6">
        <f t="shared" si="1"/>
        <v>76</v>
      </c>
      <c r="M47" s="6" t="str">
        <f t="shared" si="2"/>
        <v>X</v>
      </c>
    </row>
    <row r="48" spans="1:13" x14ac:dyDescent="0.25">
      <c r="A48" s="2"/>
      <c r="C48" s="3">
        <v>42</v>
      </c>
      <c r="D48" s="7"/>
      <c r="E48" s="8"/>
      <c r="F48" s="9"/>
      <c r="G48" s="10"/>
      <c r="H48" s="10"/>
      <c r="I48" s="10"/>
      <c r="J48" s="7"/>
      <c r="K48" s="6">
        <f t="shared" si="0"/>
        <v>76</v>
      </c>
      <c r="L48" s="6">
        <f t="shared" si="1"/>
        <v>76</v>
      </c>
      <c r="M48" s="6" t="str">
        <f t="shared" si="2"/>
        <v>X</v>
      </c>
    </row>
    <row r="49" spans="1:13" x14ac:dyDescent="0.25">
      <c r="A49" s="2"/>
      <c r="C49" s="3">
        <v>43</v>
      </c>
      <c r="D49" s="7"/>
      <c r="E49" s="8"/>
      <c r="F49" s="9"/>
      <c r="G49" s="10"/>
      <c r="H49" s="10"/>
      <c r="I49" s="10"/>
      <c r="J49" s="7"/>
      <c r="K49" s="6">
        <f t="shared" si="0"/>
        <v>76</v>
      </c>
      <c r="L49" s="6">
        <f t="shared" si="1"/>
        <v>76</v>
      </c>
      <c r="M49" s="6" t="str">
        <f t="shared" si="2"/>
        <v>X</v>
      </c>
    </row>
    <row r="50" spans="1:13" x14ac:dyDescent="0.25">
      <c r="A50" s="2"/>
      <c r="C50" s="3">
        <v>44</v>
      </c>
      <c r="D50" s="7"/>
      <c r="E50" s="8"/>
      <c r="F50" s="9"/>
      <c r="G50" s="10"/>
      <c r="H50" s="10"/>
      <c r="I50" s="10"/>
      <c r="J50" s="7"/>
      <c r="K50" s="6">
        <f t="shared" si="0"/>
        <v>76</v>
      </c>
      <c r="L50" s="6">
        <f t="shared" si="1"/>
        <v>76</v>
      </c>
      <c r="M50" s="6" t="str">
        <f t="shared" si="2"/>
        <v>X</v>
      </c>
    </row>
    <row r="51" spans="1:13" x14ac:dyDescent="0.25">
      <c r="A51" s="2"/>
      <c r="C51" s="3">
        <v>45</v>
      </c>
      <c r="D51" s="7"/>
      <c r="E51" s="8"/>
      <c r="F51" s="9"/>
      <c r="G51" s="10"/>
      <c r="H51" s="10"/>
      <c r="I51" s="10"/>
      <c r="J51" s="7"/>
      <c r="K51" s="6">
        <f t="shared" si="0"/>
        <v>76</v>
      </c>
      <c r="L51" s="6">
        <f t="shared" si="1"/>
        <v>76</v>
      </c>
      <c r="M51" s="6" t="str">
        <f t="shared" si="2"/>
        <v>X</v>
      </c>
    </row>
    <row r="52" spans="1:13" x14ac:dyDescent="0.25">
      <c r="A52" s="2"/>
      <c r="C52" s="3">
        <v>46</v>
      </c>
      <c r="D52" s="7"/>
      <c r="E52" s="8"/>
      <c r="F52" s="9"/>
      <c r="G52" s="10"/>
      <c r="H52" s="10"/>
      <c r="I52" s="10"/>
      <c r="J52" s="7"/>
      <c r="K52" s="6">
        <f t="shared" si="0"/>
        <v>76</v>
      </c>
      <c r="L52" s="6">
        <f t="shared" si="1"/>
        <v>76</v>
      </c>
      <c r="M52" s="6" t="str">
        <f t="shared" si="2"/>
        <v>X</v>
      </c>
    </row>
    <row r="53" spans="1:13" x14ac:dyDescent="0.25">
      <c r="A53" s="2"/>
      <c r="C53" s="3">
        <v>47</v>
      </c>
      <c r="D53" s="7"/>
      <c r="E53" s="8"/>
      <c r="F53" s="9"/>
      <c r="G53" s="10"/>
      <c r="H53" s="10"/>
      <c r="I53" s="10"/>
      <c r="J53" s="7"/>
      <c r="K53" s="6">
        <f t="shared" si="0"/>
        <v>76</v>
      </c>
      <c r="L53" s="6">
        <f t="shared" si="1"/>
        <v>76</v>
      </c>
      <c r="M53" s="6" t="str">
        <f t="shared" si="2"/>
        <v>X</v>
      </c>
    </row>
    <row r="54" spans="1:13" x14ac:dyDescent="0.25">
      <c r="A54" s="2"/>
      <c r="C54" s="3">
        <v>48</v>
      </c>
      <c r="D54" s="7"/>
      <c r="E54" s="8"/>
      <c r="F54" s="9"/>
      <c r="G54" s="10"/>
      <c r="H54" s="10"/>
      <c r="I54" s="10"/>
      <c r="J54" s="7"/>
      <c r="K54" s="6">
        <f t="shared" si="0"/>
        <v>76</v>
      </c>
      <c r="L54" s="6">
        <f t="shared" si="1"/>
        <v>76</v>
      </c>
      <c r="M54" s="6" t="str">
        <f t="shared" si="2"/>
        <v>X</v>
      </c>
    </row>
    <row r="55" spans="1:13" x14ac:dyDescent="0.25">
      <c r="A55" s="2"/>
      <c r="C55" s="3">
        <v>49</v>
      </c>
      <c r="D55" s="7"/>
      <c r="E55" s="8"/>
      <c r="F55" s="9"/>
      <c r="G55" s="10"/>
      <c r="H55" s="10"/>
      <c r="I55" s="10"/>
      <c r="J55" s="7"/>
      <c r="K55" s="6">
        <f t="shared" si="0"/>
        <v>76</v>
      </c>
      <c r="L55" s="6">
        <f t="shared" si="1"/>
        <v>76</v>
      </c>
      <c r="M55" s="6" t="str">
        <f t="shared" si="2"/>
        <v>X</v>
      </c>
    </row>
    <row r="56" spans="1:13" x14ac:dyDescent="0.25">
      <c r="A56" s="2"/>
      <c r="C56" s="3">
        <v>50</v>
      </c>
      <c r="D56" s="7"/>
      <c r="E56" s="8"/>
      <c r="F56" s="9"/>
      <c r="G56" s="10"/>
      <c r="H56" s="10"/>
      <c r="I56" s="10"/>
      <c r="J56" s="7"/>
      <c r="K56" s="6">
        <f t="shared" si="0"/>
        <v>76</v>
      </c>
      <c r="L56" s="6">
        <f t="shared" si="1"/>
        <v>76</v>
      </c>
      <c r="M56" s="6" t="str">
        <f t="shared" si="2"/>
        <v>X</v>
      </c>
    </row>
    <row r="57" spans="1:13" x14ac:dyDescent="0.25">
      <c r="A57" s="2"/>
      <c r="C57" s="3">
        <v>51</v>
      </c>
      <c r="D57" s="7"/>
      <c r="E57" s="8"/>
      <c r="F57" s="9"/>
      <c r="G57" s="10"/>
      <c r="H57" s="10"/>
      <c r="I57" s="10"/>
      <c r="J57" s="7"/>
      <c r="K57" s="6">
        <f t="shared" si="0"/>
        <v>76</v>
      </c>
      <c r="L57" s="6">
        <f t="shared" si="1"/>
        <v>76</v>
      </c>
      <c r="M57" s="6" t="str">
        <f t="shared" si="2"/>
        <v>X</v>
      </c>
    </row>
    <row r="58" spans="1:13" x14ac:dyDescent="0.25">
      <c r="A58" s="2"/>
      <c r="C58" s="3">
        <v>52</v>
      </c>
      <c r="D58" s="7"/>
      <c r="E58" s="8"/>
      <c r="F58" s="9"/>
      <c r="G58" s="10"/>
      <c r="H58" s="10"/>
      <c r="I58" s="10"/>
      <c r="J58" s="7"/>
      <c r="K58" s="6">
        <f t="shared" si="0"/>
        <v>76</v>
      </c>
      <c r="L58" s="6">
        <f t="shared" si="1"/>
        <v>76</v>
      </c>
      <c r="M58" s="6" t="str">
        <f t="shared" si="2"/>
        <v>X</v>
      </c>
    </row>
    <row r="59" spans="1:13" x14ac:dyDescent="0.25">
      <c r="A59" s="2"/>
      <c r="C59" s="3">
        <v>53</v>
      </c>
      <c r="D59" s="7"/>
      <c r="E59" s="8"/>
      <c r="F59" s="9"/>
      <c r="G59" s="10"/>
      <c r="H59" s="10"/>
      <c r="I59" s="10"/>
      <c r="J59" s="7"/>
      <c r="K59" s="6">
        <f t="shared" si="0"/>
        <v>76</v>
      </c>
      <c r="L59" s="6">
        <f t="shared" si="1"/>
        <v>76</v>
      </c>
      <c r="M59" s="6" t="str">
        <f t="shared" si="2"/>
        <v>X</v>
      </c>
    </row>
    <row r="60" spans="1:13" x14ac:dyDescent="0.25">
      <c r="A60" s="2"/>
      <c r="C60" s="3">
        <v>54</v>
      </c>
      <c r="D60" s="7"/>
      <c r="E60" s="8"/>
      <c r="F60" s="9"/>
      <c r="G60" s="10"/>
      <c r="H60" s="10"/>
      <c r="I60" s="10"/>
      <c r="J60" s="7"/>
      <c r="K60" s="6">
        <f t="shared" si="0"/>
        <v>76</v>
      </c>
      <c r="L60" s="6">
        <f t="shared" si="1"/>
        <v>76</v>
      </c>
      <c r="M60" s="6" t="str">
        <f t="shared" si="2"/>
        <v>X</v>
      </c>
    </row>
    <row r="61" spans="1:13" x14ac:dyDescent="0.25">
      <c r="A61" s="2"/>
      <c r="C61" s="3">
        <v>55</v>
      </c>
      <c r="D61" s="7"/>
      <c r="E61" s="8"/>
      <c r="F61" s="9"/>
      <c r="G61" s="10"/>
      <c r="H61" s="10"/>
      <c r="I61" s="10"/>
      <c r="J61" s="7"/>
      <c r="K61" s="6">
        <f t="shared" si="0"/>
        <v>76</v>
      </c>
      <c r="L61" s="6">
        <f t="shared" si="1"/>
        <v>76</v>
      </c>
      <c r="M61" s="6" t="str">
        <f t="shared" si="2"/>
        <v>X</v>
      </c>
    </row>
    <row r="62" spans="1:13" x14ac:dyDescent="0.25">
      <c r="A62" s="2"/>
      <c r="C62" s="3">
        <v>56</v>
      </c>
      <c r="D62" s="7"/>
      <c r="E62" s="8"/>
      <c r="F62" s="9"/>
      <c r="G62" s="10"/>
      <c r="H62" s="10"/>
      <c r="I62" s="10"/>
      <c r="J62" s="7"/>
      <c r="K62" s="6">
        <f t="shared" si="0"/>
        <v>76</v>
      </c>
      <c r="L62" s="6">
        <f t="shared" si="1"/>
        <v>76</v>
      </c>
      <c r="M62" s="6" t="str">
        <f t="shared" si="2"/>
        <v>X</v>
      </c>
    </row>
    <row r="63" spans="1:13" x14ac:dyDescent="0.25">
      <c r="A63" s="2"/>
      <c r="C63" s="3">
        <v>57</v>
      </c>
      <c r="D63" s="7"/>
      <c r="E63" s="8"/>
      <c r="F63" s="9"/>
      <c r="G63" s="10"/>
      <c r="H63" s="10"/>
      <c r="I63" s="10"/>
      <c r="J63" s="7"/>
      <c r="K63" s="6">
        <f t="shared" si="0"/>
        <v>76</v>
      </c>
      <c r="L63" s="6">
        <f t="shared" si="1"/>
        <v>76</v>
      </c>
      <c r="M63" s="6" t="str">
        <f t="shared" si="2"/>
        <v>X</v>
      </c>
    </row>
    <row r="64" spans="1:13" x14ac:dyDescent="0.25">
      <c r="A64" s="2"/>
      <c r="C64" s="3">
        <v>58</v>
      </c>
      <c r="D64" s="7"/>
      <c r="E64" s="8"/>
      <c r="F64" s="9"/>
      <c r="G64" s="10"/>
      <c r="H64" s="10"/>
      <c r="I64" s="10"/>
      <c r="J64" s="7"/>
      <c r="K64" s="6">
        <f t="shared" si="0"/>
        <v>76</v>
      </c>
      <c r="L64" s="6">
        <f t="shared" si="1"/>
        <v>76</v>
      </c>
      <c r="M64" s="6" t="str">
        <f t="shared" si="2"/>
        <v>X</v>
      </c>
    </row>
    <row r="65" spans="1:13" x14ac:dyDescent="0.25">
      <c r="A65" s="2"/>
      <c r="C65" s="3">
        <v>59</v>
      </c>
      <c r="D65" s="7"/>
      <c r="E65" s="8"/>
      <c r="F65" s="9"/>
      <c r="G65" s="10"/>
      <c r="H65" s="10"/>
      <c r="I65" s="10"/>
      <c r="J65" s="7"/>
      <c r="K65" s="6">
        <f t="shared" si="0"/>
        <v>76</v>
      </c>
      <c r="L65" s="6">
        <f t="shared" si="1"/>
        <v>76</v>
      </c>
      <c r="M65" s="6" t="str">
        <f t="shared" si="2"/>
        <v>X</v>
      </c>
    </row>
    <row r="66" spans="1:13" x14ac:dyDescent="0.25">
      <c r="A66" s="2"/>
      <c r="C66" s="3">
        <v>60</v>
      </c>
      <c r="D66" s="7"/>
      <c r="E66" s="8"/>
      <c r="F66" s="9"/>
      <c r="G66" s="10"/>
      <c r="H66" s="10"/>
      <c r="I66" s="10"/>
      <c r="J66" s="7"/>
      <c r="K66" s="6">
        <f t="shared" si="0"/>
        <v>76</v>
      </c>
      <c r="L66" s="6">
        <f t="shared" si="1"/>
        <v>76</v>
      </c>
      <c r="M66" s="6" t="str">
        <f t="shared" si="2"/>
        <v>X</v>
      </c>
    </row>
    <row r="67" spans="1:13" x14ac:dyDescent="0.25">
      <c r="A67" s="2"/>
      <c r="C67" s="3">
        <v>61</v>
      </c>
      <c r="D67" s="7"/>
      <c r="E67" s="8"/>
      <c r="F67" s="9"/>
      <c r="G67" s="10"/>
      <c r="H67" s="10"/>
      <c r="I67" s="10"/>
      <c r="J67" s="7"/>
      <c r="K67" s="6">
        <f t="shared" si="0"/>
        <v>76</v>
      </c>
      <c r="L67" s="6">
        <f t="shared" si="1"/>
        <v>76</v>
      </c>
      <c r="M67" s="6" t="str">
        <f t="shared" si="2"/>
        <v>X</v>
      </c>
    </row>
    <row r="68" spans="1:13" x14ac:dyDescent="0.25">
      <c r="A68" s="2"/>
      <c r="C68" s="3">
        <v>62</v>
      </c>
      <c r="D68" s="7"/>
      <c r="E68" s="8"/>
      <c r="F68" s="9"/>
      <c r="G68" s="10"/>
      <c r="H68" s="10"/>
      <c r="I68" s="10"/>
      <c r="J68" s="7"/>
      <c r="K68" s="6">
        <f t="shared" si="0"/>
        <v>76</v>
      </c>
      <c r="L68" s="6">
        <f t="shared" si="1"/>
        <v>76</v>
      </c>
      <c r="M68" s="6" t="str">
        <f t="shared" si="2"/>
        <v>X</v>
      </c>
    </row>
    <row r="69" spans="1:13" x14ac:dyDescent="0.25">
      <c r="A69" s="2"/>
      <c r="C69" s="3">
        <v>63</v>
      </c>
      <c r="D69" s="7"/>
      <c r="E69" s="8"/>
      <c r="F69" s="9"/>
      <c r="G69" s="10"/>
      <c r="H69" s="10"/>
      <c r="I69" s="10"/>
      <c r="J69" s="7"/>
      <c r="K69" s="6">
        <f t="shared" si="0"/>
        <v>76</v>
      </c>
      <c r="L69" s="6">
        <f t="shared" si="1"/>
        <v>76</v>
      </c>
      <c r="M69" s="6" t="str">
        <f t="shared" si="2"/>
        <v>X</v>
      </c>
    </row>
    <row r="70" spans="1:13" x14ac:dyDescent="0.25">
      <c r="A70" s="2"/>
      <c r="C70" s="3">
        <v>64</v>
      </c>
      <c r="D70" s="7"/>
      <c r="E70" s="8"/>
      <c r="F70" s="9"/>
      <c r="G70" s="10"/>
      <c r="H70" s="10"/>
      <c r="I70" s="10"/>
      <c r="J70" s="7"/>
      <c r="K70" s="6">
        <f t="shared" si="0"/>
        <v>76</v>
      </c>
      <c r="L70" s="6">
        <f t="shared" si="1"/>
        <v>76</v>
      </c>
      <c r="M70" s="6" t="str">
        <f t="shared" si="2"/>
        <v>X</v>
      </c>
    </row>
    <row r="71" spans="1:13" x14ac:dyDescent="0.25">
      <c r="A71" s="2"/>
      <c r="C71" s="3">
        <v>65</v>
      </c>
      <c r="D71" s="7"/>
      <c r="E71" s="8"/>
      <c r="F71" s="9"/>
      <c r="G71" s="10"/>
      <c r="H71" s="10"/>
      <c r="I71" s="10"/>
      <c r="J71" s="7"/>
      <c r="K71" s="6">
        <f t="shared" si="0"/>
        <v>76</v>
      </c>
      <c r="L71" s="6">
        <f t="shared" si="1"/>
        <v>76</v>
      </c>
      <c r="M71" s="6" t="str">
        <f t="shared" si="2"/>
        <v>X</v>
      </c>
    </row>
    <row r="72" spans="1:13" x14ac:dyDescent="0.25">
      <c r="A72" s="2"/>
      <c r="C72" s="3">
        <v>66</v>
      </c>
      <c r="D72" s="7"/>
      <c r="E72" s="8"/>
      <c r="F72" s="9"/>
      <c r="G72" s="10"/>
      <c r="H72" s="10"/>
      <c r="I72" s="10"/>
      <c r="J72" s="7"/>
      <c r="K72" s="6">
        <f t="shared" ref="K72:K81" si="3">IF(J72="",76,C72)</f>
        <v>76</v>
      </c>
      <c r="L72" s="6">
        <f t="shared" ref="L72:L81" si="4">IF(K72&lt;&gt;76,C72,76)</f>
        <v>76</v>
      </c>
      <c r="M72" s="6" t="str">
        <f t="shared" ref="M72:M81" si="5">IFERROR(VLOOKUP(SMALL($L$7:$L$81,C72),$C$7:$D$81,2,FALSE),"X")</f>
        <v>X</v>
      </c>
    </row>
    <row r="73" spans="1:13" x14ac:dyDescent="0.25">
      <c r="A73" s="2"/>
      <c r="C73" s="3">
        <v>67</v>
      </c>
      <c r="D73" s="7"/>
      <c r="E73" s="8"/>
      <c r="F73" s="9"/>
      <c r="G73" s="10"/>
      <c r="H73" s="10"/>
      <c r="I73" s="10"/>
      <c r="J73" s="7"/>
      <c r="K73" s="6">
        <f t="shared" si="3"/>
        <v>76</v>
      </c>
      <c r="L73" s="6">
        <f t="shared" si="4"/>
        <v>76</v>
      </c>
      <c r="M73" s="6" t="str">
        <f t="shared" si="5"/>
        <v>X</v>
      </c>
    </row>
    <row r="74" spans="1:13" x14ac:dyDescent="0.25">
      <c r="A74" s="2"/>
      <c r="C74" s="3">
        <v>68</v>
      </c>
      <c r="D74" s="7"/>
      <c r="E74" s="8"/>
      <c r="F74" s="9"/>
      <c r="G74" s="10"/>
      <c r="H74" s="10"/>
      <c r="I74" s="10"/>
      <c r="J74" s="7"/>
      <c r="K74" s="6">
        <f t="shared" si="3"/>
        <v>76</v>
      </c>
      <c r="L74" s="6">
        <f t="shared" si="4"/>
        <v>76</v>
      </c>
      <c r="M74" s="6" t="str">
        <f t="shared" si="5"/>
        <v>X</v>
      </c>
    </row>
    <row r="75" spans="1:13" x14ac:dyDescent="0.25">
      <c r="A75" s="2"/>
      <c r="C75" s="3">
        <v>69</v>
      </c>
      <c r="D75" s="7"/>
      <c r="E75" s="8"/>
      <c r="F75" s="9"/>
      <c r="G75" s="10"/>
      <c r="H75" s="10"/>
      <c r="I75" s="10"/>
      <c r="J75" s="7"/>
      <c r="K75" s="6">
        <f t="shared" si="3"/>
        <v>76</v>
      </c>
      <c r="L75" s="6">
        <f t="shared" si="4"/>
        <v>76</v>
      </c>
      <c r="M75" s="6" t="str">
        <f t="shared" si="5"/>
        <v>X</v>
      </c>
    </row>
    <row r="76" spans="1:13" x14ac:dyDescent="0.25">
      <c r="A76" s="2"/>
      <c r="C76" s="3">
        <v>70</v>
      </c>
      <c r="D76" s="7"/>
      <c r="E76" s="8"/>
      <c r="F76" s="9"/>
      <c r="G76" s="10"/>
      <c r="H76" s="10"/>
      <c r="I76" s="10"/>
      <c r="J76" s="7"/>
      <c r="K76" s="6">
        <f t="shared" si="3"/>
        <v>76</v>
      </c>
      <c r="L76" s="6">
        <f t="shared" si="4"/>
        <v>76</v>
      </c>
      <c r="M76" s="6" t="str">
        <f t="shared" si="5"/>
        <v>X</v>
      </c>
    </row>
    <row r="77" spans="1:13" x14ac:dyDescent="0.25">
      <c r="A77" s="2"/>
      <c r="C77" s="3">
        <v>71</v>
      </c>
      <c r="D77" s="7"/>
      <c r="E77" s="8"/>
      <c r="F77" s="9"/>
      <c r="G77" s="10"/>
      <c r="H77" s="10"/>
      <c r="I77" s="10"/>
      <c r="J77" s="7"/>
      <c r="K77" s="6">
        <f t="shared" si="3"/>
        <v>76</v>
      </c>
      <c r="L77" s="6">
        <f t="shared" si="4"/>
        <v>76</v>
      </c>
      <c r="M77" s="6" t="str">
        <f t="shared" si="5"/>
        <v>X</v>
      </c>
    </row>
    <row r="78" spans="1:13" x14ac:dyDescent="0.25">
      <c r="A78" s="2"/>
      <c r="C78" s="3">
        <v>72</v>
      </c>
      <c r="D78" s="7"/>
      <c r="E78" s="8"/>
      <c r="F78" s="9"/>
      <c r="G78" s="10"/>
      <c r="H78" s="10"/>
      <c r="I78" s="10"/>
      <c r="J78" s="7"/>
      <c r="K78" s="6">
        <f t="shared" si="3"/>
        <v>76</v>
      </c>
      <c r="L78" s="6">
        <f t="shared" si="4"/>
        <v>76</v>
      </c>
      <c r="M78" s="6" t="str">
        <f t="shared" si="5"/>
        <v>X</v>
      </c>
    </row>
    <row r="79" spans="1:13" x14ac:dyDescent="0.25">
      <c r="A79" s="2"/>
      <c r="C79" s="3">
        <v>73</v>
      </c>
      <c r="D79" s="7"/>
      <c r="E79" s="8"/>
      <c r="F79" s="9"/>
      <c r="G79" s="10"/>
      <c r="H79" s="10"/>
      <c r="I79" s="10"/>
      <c r="J79" s="7"/>
      <c r="K79" s="6">
        <f t="shared" si="3"/>
        <v>76</v>
      </c>
      <c r="L79" s="6">
        <f t="shared" si="4"/>
        <v>76</v>
      </c>
      <c r="M79" s="6" t="str">
        <f t="shared" si="5"/>
        <v>X</v>
      </c>
    </row>
    <row r="80" spans="1:13" x14ac:dyDescent="0.25">
      <c r="A80" s="2"/>
      <c r="C80" s="3">
        <v>74</v>
      </c>
      <c r="D80" s="7"/>
      <c r="E80" s="8"/>
      <c r="F80" s="9"/>
      <c r="G80" s="10"/>
      <c r="H80" s="10"/>
      <c r="I80" s="10"/>
      <c r="J80" s="7"/>
      <c r="K80" s="6">
        <f t="shared" si="3"/>
        <v>76</v>
      </c>
      <c r="L80" s="6">
        <f t="shared" si="4"/>
        <v>76</v>
      </c>
      <c r="M80" s="6" t="str">
        <f t="shared" si="5"/>
        <v>X</v>
      </c>
    </row>
    <row r="81" spans="1:13" x14ac:dyDescent="0.25">
      <c r="A81" s="2"/>
      <c r="C81" s="3">
        <v>75</v>
      </c>
      <c r="D81" s="7"/>
      <c r="E81" s="8"/>
      <c r="F81" s="9"/>
      <c r="G81" s="10"/>
      <c r="H81" s="10"/>
      <c r="I81" s="10"/>
      <c r="J81" s="7"/>
      <c r="K81" s="6">
        <f t="shared" si="3"/>
        <v>76</v>
      </c>
      <c r="L81" s="6">
        <f t="shared" si="4"/>
        <v>76</v>
      </c>
      <c r="M81" s="6" t="str">
        <f t="shared" si="5"/>
        <v>X</v>
      </c>
    </row>
    <row r="82" spans="1:13" x14ac:dyDescent="0.25">
      <c r="A82" s="2"/>
    </row>
    <row r="83" spans="1:13" x14ac:dyDescent="0.25">
      <c r="A83" s="2"/>
    </row>
    <row r="84" spans="1:13" x14ac:dyDescent="0.25">
      <c r="A84" s="2"/>
    </row>
    <row r="85" spans="1:13" x14ac:dyDescent="0.25">
      <c r="A85" s="2"/>
    </row>
    <row r="86" spans="1:13" x14ac:dyDescent="0.25">
      <c r="A86" s="2"/>
    </row>
    <row r="87" spans="1:13" x14ac:dyDescent="0.25">
      <c r="A87" s="2"/>
    </row>
    <row r="88" spans="1:13" x14ac:dyDescent="0.25">
      <c r="A88" s="2"/>
    </row>
    <row r="89" spans="1:13" x14ac:dyDescent="0.25">
      <c r="A89" s="2"/>
    </row>
    <row r="90" spans="1:13" x14ac:dyDescent="0.25">
      <c r="A90" s="2"/>
    </row>
    <row r="91" spans="1:13" x14ac:dyDescent="0.25">
      <c r="A91" s="2"/>
    </row>
    <row r="92" spans="1:13" x14ac:dyDescent="0.25">
      <c r="A92" s="2"/>
    </row>
    <row r="93" spans="1:13" x14ac:dyDescent="0.25">
      <c r="A93" s="2"/>
    </row>
    <row r="94" spans="1:13" x14ac:dyDescent="0.25">
      <c r="A94" s="2"/>
    </row>
    <row r="95" spans="1:13" x14ac:dyDescent="0.25">
      <c r="A95" s="2"/>
    </row>
    <row r="96" spans="1:13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</sheetData>
  <sheetProtection algorithmName="SHA-512" hashValue="hCE3ouap+Dv38Zg3CsmrDbyzjkgE71B8tNHBVZXlkMkts2o+szqnRgq+CMJFFAskp2Rr/mc8kvoq7kt1xbzvYQ==" saltValue="PSu/KmY9kK82zljmBmFW7A==" spinCount="100000" sheet="1" objects="1" scenarios="1" selectLockedCells="1" selectUnlockedCells="1"/>
  <mergeCells count="14">
    <mergeCell ref="U28:U32"/>
    <mergeCell ref="U3:V3"/>
    <mergeCell ref="B3:M3"/>
    <mergeCell ref="D5:D6"/>
    <mergeCell ref="E5:E6"/>
    <mergeCell ref="F5:F6"/>
    <mergeCell ref="G5:I5"/>
    <mergeCell ref="J5:M5"/>
    <mergeCell ref="J6:M6"/>
    <mergeCell ref="O3:P3"/>
    <mergeCell ref="R3:S3"/>
    <mergeCell ref="O5:O7"/>
    <mergeCell ref="O11:O13"/>
    <mergeCell ref="U8:U27"/>
  </mergeCells>
  <dataValidations count="2">
    <dataValidation type="list" allowBlank="1" showInputMessage="1" showErrorMessage="1" sqref="J7:J81" xr:uid="{898BCD35-C6AA-468A-8C6E-EA44E15801EC}">
      <formula1>"SÍ"</formula1>
    </dataValidation>
    <dataValidation type="list" allowBlank="1" showInputMessage="1" showErrorMessage="1" sqref="S5" xr:uid="{0CB7329C-2475-4FD6-AB07-E3FB5C9F12AA}">
      <formula1>"SÍ,NO"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BA4E3C4-14E4-4BD8-A888-52D5EF03281B}">
            <xm:f>OR(USUARIO!$C$2="",$V$6&lt;&gt;USUARIO!$C$2)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A1:XFD10 A11:O11 Q11:XFD11 A12:XFD81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DBADD-D247-4501-BE10-B8585952CFCC}">
  <dimension ref="B2:C2"/>
  <sheetViews>
    <sheetView showGridLines="0" zoomScaleNormal="100" zoomScaleSheetLayoutView="205" workbookViewId="0">
      <selection activeCell="C2" sqref="C2"/>
    </sheetView>
  </sheetViews>
  <sheetFormatPr baseColWidth="10" defaultColWidth="11.42578125" defaultRowHeight="15" x14ac:dyDescent="0.3"/>
  <cols>
    <col min="1" max="1" width="5.7109375" style="30" customWidth="1"/>
    <col min="2" max="2" width="10.7109375" style="30" customWidth="1"/>
    <col min="3" max="3" width="10.7109375" style="31" customWidth="1"/>
    <col min="4" max="16384" width="11.42578125" style="30"/>
  </cols>
  <sheetData>
    <row r="2" spans="2:3" x14ac:dyDescent="0.3">
      <c r="B2" s="29" t="s">
        <v>109</v>
      </c>
      <c r="C2" s="90"/>
    </row>
  </sheetData>
  <sheetProtection algorithmName="SHA-512" hashValue="53wNDd9a58NRML7PYjurEVAWPyblAJlSpasULJQos7wrX6E1Rb8atLfUIH+Q+qcqcV6/lDc7BgT2FbaYAMY3RQ==" saltValue="1G6Wxa3i2WBqo1aESHQ6iQ==" spinCount="100000" sheet="1" objects="1" scenarios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009C14-9BA1-46EF-9393-A1732A096B2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ba600c26-20e0-433c-877d-adf8e183668e"/>
    <ds:schemaRef ds:uri="bc934ed1-fc6e-40dc-8eb3-366867545b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17B6691-3426-45CF-BB70-CF6DE5D4D6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E6ED43-0CD5-4A10-B8D9-168678142D22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INSTRUCCIONES</vt:lpstr>
      <vt:lpstr>EXPEDIENTE Y CONVENIO</vt:lpstr>
      <vt:lpstr>SEGUROS SOCIALES</vt:lpstr>
      <vt:lpstr>AUXILIAR</vt:lpstr>
      <vt:lpstr>USUARIO</vt:lpstr>
      <vt:lpstr>'EXPEDIENTE Y CONVENIO'!Área_de_impresión</vt:lpstr>
      <vt:lpstr>INSTRUCCIONES!Área_de_impresión</vt:lpstr>
      <vt:lpstr>'SEGUROS SOCIALES'!Área_de_impresión</vt:lpstr>
      <vt:lpstr>LÍNEA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p003</dc:creator>
  <dc:description/>
  <cp:lastModifiedBy>Vicente Marco Adrián</cp:lastModifiedBy>
  <cp:revision>6</cp:revision>
  <cp:lastPrinted>2025-02-17T15:08:04Z</cp:lastPrinted>
  <dcterms:created xsi:type="dcterms:W3CDTF">2015-07-17T10:09:30Z</dcterms:created>
  <dcterms:modified xsi:type="dcterms:W3CDTF">2025-07-01T10:51:23Z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0x010100B5D8345CE9BD914C9D01226D63129445</vt:lpwstr>
  </property>
  <property fmtid="{D5CDD505-2E9C-101B-9397-08002B2CF9AE}" pid="10" name="MediaServiceImageTags">
    <vt:lpwstr/>
  </property>
</Properties>
</file>