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CT01/0-25.CT01-Modelos/"/>
    </mc:Choice>
  </mc:AlternateContent>
  <xr:revisionPtr revIDLastSave="135" documentId="8_{7E63BE5D-E597-4DC2-80C4-A5F1217CD919}" xr6:coauthVersionLast="47" xr6:coauthVersionMax="47" xr10:uidLastSave="{61ADD5D9-5DD1-4DA9-B27C-4A9E4D7AA614}"/>
  <bookViews>
    <workbookView xWindow="-120" yWindow="-120" windowWidth="29040" windowHeight="15720" xr2:uid="{3333F1CE-9B10-426F-A7A3-B4032B7477C2}"/>
  </bookViews>
  <sheets>
    <sheet name="INSTRUCCIONES" sheetId="1" r:id="rId1"/>
    <sheet name="EXPEDIENTE Y CONVENIO" sheetId="3" r:id="rId2"/>
    <sheet name="SEGUROS SOCIALES" sheetId="8" r:id="rId3"/>
    <sheet name="AUXILIAR" sheetId="9" r:id="rId4"/>
    <sheet name="USUARIO" sheetId="11" r:id="rId5"/>
  </sheets>
  <definedNames>
    <definedName name="_xlnm.Print_Area" localSheetId="3">AUXILIAR!#REF!</definedName>
    <definedName name="_xlnm.Print_Area" localSheetId="1">'EXPEDIENTE Y CONVENIO'!$A$2:$J$36</definedName>
    <definedName name="_xlnm.Print_Area" localSheetId="0">INSTRUCCIONES!$B$1:$B$57</definedName>
    <definedName name="_xlnm.Print_Area" localSheetId="2">'SEGUROS SOCIALES'!$A$1:$AZ$25</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 localSheetId="4">#REF!</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#REF!</definedName>
    <definedName name="Trabajad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1" i="8" l="1"/>
  <c r="B32" i="3" l="1"/>
  <c r="I27" i="3" l="1"/>
  <c r="I25" i="3"/>
  <c r="S12" i="9" l="1"/>
  <c r="J6" i="9"/>
  <c r="F17" i="3"/>
  <c r="S6" i="9"/>
  <c r="C13" i="3"/>
  <c r="K81" i="9"/>
  <c r="L81" i="9" s="1"/>
  <c r="K80" i="9"/>
  <c r="L80" i="9" s="1"/>
  <c r="K79" i="9"/>
  <c r="L79" i="9" s="1"/>
  <c r="K78" i="9"/>
  <c r="L78" i="9" s="1"/>
  <c r="K77" i="9"/>
  <c r="L77" i="9" s="1"/>
  <c r="K76" i="9"/>
  <c r="L76" i="9" s="1"/>
  <c r="K75" i="9"/>
  <c r="L75" i="9" s="1"/>
  <c r="K74" i="9"/>
  <c r="L74" i="9" s="1"/>
  <c r="K73" i="9"/>
  <c r="L73" i="9" s="1"/>
  <c r="K72" i="9"/>
  <c r="L72" i="9" s="1"/>
  <c r="K71" i="9"/>
  <c r="L71" i="9" s="1"/>
  <c r="K70" i="9"/>
  <c r="L70" i="9" s="1"/>
  <c r="K69" i="9"/>
  <c r="L69" i="9" s="1"/>
  <c r="K68" i="9"/>
  <c r="L68" i="9" s="1"/>
  <c r="K67" i="9"/>
  <c r="L67" i="9" s="1"/>
  <c r="K66" i="9"/>
  <c r="L66" i="9" s="1"/>
  <c r="K65" i="9"/>
  <c r="L65" i="9" s="1"/>
  <c r="K64" i="9"/>
  <c r="L64" i="9" s="1"/>
  <c r="K63" i="9"/>
  <c r="L63" i="9" s="1"/>
  <c r="K62" i="9"/>
  <c r="L62" i="9" s="1"/>
  <c r="K61" i="9"/>
  <c r="L61" i="9" s="1"/>
  <c r="K60" i="9"/>
  <c r="L60" i="9" s="1"/>
  <c r="L59" i="9"/>
  <c r="K59" i="9"/>
  <c r="K58" i="9"/>
  <c r="L58" i="9" s="1"/>
  <c r="K57" i="9"/>
  <c r="L57" i="9" s="1"/>
  <c r="K56" i="9"/>
  <c r="L56" i="9" s="1"/>
  <c r="K55" i="9"/>
  <c r="L55" i="9" s="1"/>
  <c r="K54" i="9"/>
  <c r="L54" i="9" s="1"/>
  <c r="K53" i="9"/>
  <c r="L53" i="9" s="1"/>
  <c r="K52" i="9"/>
  <c r="L52" i="9" s="1"/>
  <c r="K51" i="9"/>
  <c r="L51" i="9" s="1"/>
  <c r="K50" i="9"/>
  <c r="L50" i="9" s="1"/>
  <c r="K49" i="9"/>
  <c r="L49" i="9" s="1"/>
  <c r="K48" i="9"/>
  <c r="L48" i="9" s="1"/>
  <c r="K47" i="9"/>
  <c r="L47" i="9" s="1"/>
  <c r="K46" i="9"/>
  <c r="L46" i="9" s="1"/>
  <c r="K45" i="9"/>
  <c r="L45" i="9" s="1"/>
  <c r="K44" i="9"/>
  <c r="L44" i="9" s="1"/>
  <c r="K43" i="9"/>
  <c r="L43" i="9" s="1"/>
  <c r="K42" i="9"/>
  <c r="L42" i="9" s="1"/>
  <c r="K41" i="9"/>
  <c r="L41" i="9" s="1"/>
  <c r="K40" i="9"/>
  <c r="L40" i="9" s="1"/>
  <c r="K39" i="9"/>
  <c r="L39" i="9" s="1"/>
  <c r="K38" i="9"/>
  <c r="L38" i="9" s="1"/>
  <c r="K37" i="9"/>
  <c r="L37" i="9" s="1"/>
  <c r="K36" i="9"/>
  <c r="L36" i="9" s="1"/>
  <c r="K35" i="9"/>
  <c r="L35" i="9" s="1"/>
  <c r="K34" i="9"/>
  <c r="L34" i="9" s="1"/>
  <c r="K33" i="9"/>
  <c r="L33" i="9" s="1"/>
  <c r="K32" i="9"/>
  <c r="L32" i="9" s="1"/>
  <c r="K31" i="9"/>
  <c r="L31" i="9" s="1"/>
  <c r="K30" i="9"/>
  <c r="L30" i="9" s="1"/>
  <c r="K29" i="9"/>
  <c r="L29" i="9" s="1"/>
  <c r="K28" i="9"/>
  <c r="L28" i="9" s="1"/>
  <c r="K27" i="9"/>
  <c r="L27" i="9" s="1"/>
  <c r="K26" i="9"/>
  <c r="L26" i="9" s="1"/>
  <c r="K25" i="9"/>
  <c r="L25" i="9" s="1"/>
  <c r="K24" i="9"/>
  <c r="L24" i="9" s="1"/>
  <c r="K23" i="9"/>
  <c r="L23" i="9" s="1"/>
  <c r="K22" i="9"/>
  <c r="L22" i="9" s="1"/>
  <c r="K21" i="9"/>
  <c r="L21" i="9" s="1"/>
  <c r="K20" i="9"/>
  <c r="L20" i="9" s="1"/>
  <c r="K19" i="9"/>
  <c r="L19" i="9" s="1"/>
  <c r="K18" i="9"/>
  <c r="L18" i="9" s="1"/>
  <c r="K17" i="9"/>
  <c r="L17" i="9" s="1"/>
  <c r="K16" i="9"/>
  <c r="L16" i="9" s="1"/>
  <c r="K15" i="9"/>
  <c r="L15" i="9" s="1"/>
  <c r="K14" i="9"/>
  <c r="L14" i="9" s="1"/>
  <c r="K13" i="9"/>
  <c r="L13" i="9" s="1"/>
  <c r="K12" i="9"/>
  <c r="L12" i="9" s="1"/>
  <c r="K11" i="9"/>
  <c r="L11" i="9" s="1"/>
  <c r="K10" i="9"/>
  <c r="L10" i="9" s="1"/>
  <c r="K9" i="9"/>
  <c r="L9" i="9" s="1"/>
  <c r="K8" i="9"/>
  <c r="L8" i="9" s="1"/>
  <c r="K7" i="9"/>
  <c r="L7" i="9" s="1"/>
  <c r="D17" i="8"/>
  <c r="B27" i="3" l="1"/>
  <c r="B25" i="3"/>
  <c r="S13" i="9"/>
  <c r="S14" i="9"/>
  <c r="S15" i="9"/>
  <c r="S17" i="9"/>
  <c r="S18" i="9" s="1"/>
  <c r="F29" i="3" s="1"/>
  <c r="M81" i="9"/>
  <c r="M77" i="9"/>
  <c r="M73" i="9"/>
  <c r="M69" i="9"/>
  <c r="M65" i="9"/>
  <c r="M61" i="9"/>
  <c r="M57" i="9"/>
  <c r="M53" i="9"/>
  <c r="M49" i="9"/>
  <c r="M45" i="9"/>
  <c r="M41" i="9"/>
  <c r="M37" i="9"/>
  <c r="M33" i="9"/>
  <c r="M29" i="9"/>
  <c r="M25" i="9"/>
  <c r="M21" i="9"/>
  <c r="M17" i="9"/>
  <c r="M13" i="9"/>
  <c r="M12" i="9"/>
  <c r="M80" i="9"/>
  <c r="M76" i="9"/>
  <c r="M72" i="9"/>
  <c r="M68" i="9"/>
  <c r="M60" i="9"/>
  <c r="M56" i="9"/>
  <c r="M52" i="9"/>
  <c r="M48" i="9"/>
  <c r="M44" i="9"/>
  <c r="M40" i="9"/>
  <c r="M36" i="9"/>
  <c r="M32" i="9"/>
  <c r="M24" i="9"/>
  <c r="M8" i="9"/>
  <c r="M64" i="9"/>
  <c r="M28" i="9"/>
  <c r="M47" i="9"/>
  <c r="M23" i="9"/>
  <c r="M11" i="9"/>
  <c r="M51" i="9"/>
  <c r="M15" i="9"/>
  <c r="M20" i="9"/>
  <c r="M79" i="9"/>
  <c r="M75" i="9"/>
  <c r="M71" i="9"/>
  <c r="M67" i="9"/>
  <c r="M63" i="9"/>
  <c r="M59" i="9"/>
  <c r="M55" i="9"/>
  <c r="M43" i="9"/>
  <c r="M39" i="9"/>
  <c r="M35" i="9"/>
  <c r="M31" i="9"/>
  <c r="M27" i="9"/>
  <c r="M19" i="9"/>
  <c r="M7" i="9"/>
  <c r="B7" i="9" s="1"/>
  <c r="M42" i="9"/>
  <c r="M14" i="9"/>
  <c r="M9" i="9"/>
  <c r="M34" i="9"/>
  <c r="M10" i="9"/>
  <c r="M78" i="9"/>
  <c r="M74" i="9"/>
  <c r="M70" i="9"/>
  <c r="M66" i="9"/>
  <c r="M62" i="9"/>
  <c r="M58" i="9"/>
  <c r="M54" i="9"/>
  <c r="M50" i="9"/>
  <c r="M46" i="9"/>
  <c r="M38" i="9"/>
  <c r="M30" i="9"/>
  <c r="M26" i="9"/>
  <c r="M22" i="9"/>
  <c r="M18" i="9"/>
  <c r="M16" i="9"/>
  <c r="D23" i="8"/>
  <c r="D14" i="8"/>
  <c r="D18" i="8"/>
  <c r="B22" i="8"/>
  <c r="C22" i="8" s="1"/>
  <c r="D16" i="8"/>
  <c r="B16" i="8"/>
  <c r="C16" i="8" s="1"/>
  <c r="B19" i="8"/>
  <c r="C19" i="8" s="1"/>
  <c r="D22" i="8"/>
  <c r="B14" i="8"/>
  <c r="C14" i="8" s="1"/>
  <c r="B18" i="8"/>
  <c r="C18" i="8" s="1"/>
  <c r="D21" i="8"/>
  <c r="B17" i="8"/>
  <c r="C17" i="8" s="1"/>
  <c r="D13" i="8"/>
  <c r="B21" i="8"/>
  <c r="C21" i="8" s="1"/>
  <c r="D24" i="8"/>
  <c r="D20" i="8"/>
  <c r="D15" i="8"/>
  <c r="B24" i="8"/>
  <c r="C24" i="8" s="1"/>
  <c r="D19" i="8"/>
  <c r="B15" i="8"/>
  <c r="C15" i="8" s="1"/>
  <c r="B13" i="8"/>
  <c r="B23" i="8"/>
  <c r="C23" i="8" s="1"/>
  <c r="B20" i="8"/>
  <c r="C20" i="8" s="1"/>
  <c r="I17" i="3" l="1"/>
  <c r="B9" i="3"/>
  <c r="O11" i="8"/>
  <c r="AT11" i="8"/>
  <c r="AG11" i="8"/>
  <c r="T11" i="8"/>
  <c r="AB11" i="8"/>
  <c r="I29" i="3"/>
  <c r="AO11" i="8"/>
  <c r="P7" i="9"/>
  <c r="P6" i="9"/>
  <c r="P5" i="9"/>
  <c r="C15" i="3"/>
  <c r="C13" i="8"/>
  <c r="I13" i="3" l="1"/>
  <c r="E18" i="8"/>
  <c r="F18" i="8" s="1"/>
  <c r="E21" i="8"/>
  <c r="F21" i="8" s="1"/>
  <c r="E16" i="8"/>
  <c r="F16" i="8" s="1"/>
  <c r="E24" i="8"/>
  <c r="F24" i="8" s="1"/>
  <c r="E23" i="8"/>
  <c r="F23" i="8" s="1"/>
  <c r="E17" i="8"/>
  <c r="F17" i="8" s="1"/>
  <c r="E13" i="8"/>
  <c r="F13" i="8" s="1"/>
  <c r="E19" i="8"/>
  <c r="F19" i="8" s="1"/>
  <c r="E20" i="8"/>
  <c r="F20" i="8" s="1"/>
  <c r="E22" i="8"/>
  <c r="F22" i="8" s="1"/>
  <c r="E15" i="8"/>
  <c r="F15" i="8" s="1"/>
  <c r="E14" i="8"/>
  <c r="F14" i="8" s="1"/>
  <c r="O21" i="8" l="1"/>
  <c r="P21" i="8" s="1"/>
  <c r="Q22" i="8"/>
  <c r="Q19" i="8"/>
  <c r="Q15" i="8"/>
  <c r="O19" i="8"/>
  <c r="O16" i="8"/>
  <c r="P16" i="8" s="1"/>
  <c r="O22" i="8"/>
  <c r="P22" i="8" s="1"/>
  <c r="Q16" i="8"/>
  <c r="Q13" i="8"/>
  <c r="O17" i="8"/>
  <c r="P17" i="8" s="1"/>
  <c r="O20" i="8"/>
  <c r="P20" i="8" s="1"/>
  <c r="O23" i="8"/>
  <c r="P23" i="8" s="1"/>
  <c r="O13" i="8"/>
  <c r="P13" i="8" s="1"/>
  <c r="Q21" i="8"/>
  <c r="Q17" i="8"/>
  <c r="Q23" i="8"/>
  <c r="O14" i="8"/>
  <c r="P14" i="8" s="1"/>
  <c r="O18" i="8"/>
  <c r="P18" i="8" s="1"/>
  <c r="Q20" i="8"/>
  <c r="O24" i="8"/>
  <c r="P24" i="8" s="1"/>
  <c r="Q14" i="8"/>
  <c r="Q18" i="8"/>
  <c r="Q24" i="8"/>
  <c r="O15" i="8"/>
  <c r="P15" i="8" s="1"/>
  <c r="AD15" i="8"/>
  <c r="AB19" i="8"/>
  <c r="AB16" i="8"/>
  <c r="AC16" i="8" s="1"/>
  <c r="AD21" i="8"/>
  <c r="AD16" i="8"/>
  <c r="AD19" i="8"/>
  <c r="AB22" i="8"/>
  <c r="AC22" i="8" s="1"/>
  <c r="AD13" i="8"/>
  <c r="AB17" i="8"/>
  <c r="AC17" i="8" s="1"/>
  <c r="AD22" i="8"/>
  <c r="AD24" i="8"/>
  <c r="AD17" i="8"/>
  <c r="AB20" i="8"/>
  <c r="AC20" i="8" s="1"/>
  <c r="AB23" i="8"/>
  <c r="AC23" i="8" s="1"/>
  <c r="AB13" i="8"/>
  <c r="AB14" i="8"/>
  <c r="AC14" i="8" s="1"/>
  <c r="AB18" i="8"/>
  <c r="AC18" i="8" s="1"/>
  <c r="AD23" i="8"/>
  <c r="AD14" i="8"/>
  <c r="AD18" i="8"/>
  <c r="AD20" i="8"/>
  <c r="AB24" i="8"/>
  <c r="AC24" i="8" s="1"/>
  <c r="AB15" i="8"/>
  <c r="AC15" i="8" s="1"/>
  <c r="AB21" i="8"/>
  <c r="AC21" i="8" s="1"/>
  <c r="AQ15" i="8"/>
  <c r="AO21" i="8"/>
  <c r="AO24" i="8"/>
  <c r="AP24" i="8" s="1"/>
  <c r="AO19" i="8"/>
  <c r="AQ24" i="8"/>
  <c r="AO16" i="8"/>
  <c r="AP16" i="8" s="1"/>
  <c r="AQ21" i="8"/>
  <c r="AQ16" i="8"/>
  <c r="AQ19" i="8"/>
  <c r="AO22" i="8"/>
  <c r="AP22" i="8" s="1"/>
  <c r="AQ14" i="8"/>
  <c r="AO13" i="8"/>
  <c r="AP13" i="8" s="1"/>
  <c r="AQ20" i="8"/>
  <c r="AO17" i="8"/>
  <c r="AP17" i="8" s="1"/>
  <c r="AQ22" i="8"/>
  <c r="AQ13" i="8"/>
  <c r="AO14" i="8"/>
  <c r="AP14" i="8" s="1"/>
  <c r="AQ17" i="8"/>
  <c r="AO20" i="8"/>
  <c r="AO23" i="8"/>
  <c r="AP23" i="8" s="1"/>
  <c r="AO18" i="8"/>
  <c r="AP18" i="8" s="1"/>
  <c r="AQ23" i="8"/>
  <c r="AO15" i="8"/>
  <c r="AP15" i="8" s="1"/>
  <c r="AQ18" i="8"/>
  <c r="AR21" i="8" l="1"/>
  <c r="AE20" i="8"/>
  <c r="AF20" i="8" s="1"/>
  <c r="R20" i="8"/>
  <c r="S20" i="8" s="1"/>
  <c r="AR24" i="8"/>
  <c r="AS24" i="8" s="1"/>
  <c r="AR19" i="8"/>
  <c r="AR20" i="8"/>
  <c r="R21" i="8"/>
  <c r="S21" i="8" s="1"/>
  <c r="AP19" i="8"/>
  <c r="R19" i="8"/>
  <c r="AP21" i="8"/>
  <c r="AR17" i="8"/>
  <c r="AS17" i="8" s="1"/>
  <c r="AP20" i="8"/>
  <c r="AR13" i="8"/>
  <c r="AS13" i="8" s="1"/>
  <c r="R14" i="8"/>
  <c r="S14" i="8" s="1"/>
  <c r="AR23" i="8"/>
  <c r="AS23" i="8" s="1"/>
  <c r="AR18" i="8"/>
  <c r="AS18" i="8" s="1"/>
  <c r="AE19" i="8"/>
  <c r="R13" i="8"/>
  <c r="S13" i="8" s="1"/>
  <c r="R24" i="8"/>
  <c r="S24" i="8" s="1"/>
  <c r="AE13" i="8"/>
  <c r="R16" i="8"/>
  <c r="S16" i="8" s="1"/>
  <c r="R18" i="8"/>
  <c r="S18" i="8" s="1"/>
  <c r="AE16" i="8"/>
  <c r="AF16" i="8" s="1"/>
  <c r="P19" i="8"/>
  <c r="AE14" i="8"/>
  <c r="AF14" i="8" s="1"/>
  <c r="R15" i="8"/>
  <c r="S15" i="8" s="1"/>
  <c r="AE22" i="8"/>
  <c r="AF22" i="8" s="1"/>
  <c r="R23" i="8"/>
  <c r="S23" i="8" s="1"/>
  <c r="AC19" i="8"/>
  <c r="R22" i="8"/>
  <c r="S22" i="8" s="1"/>
  <c r="AE15" i="8"/>
  <c r="AF15" i="8" s="1"/>
  <c r="R17" i="8"/>
  <c r="S17" i="8" s="1"/>
  <c r="AC13" i="8"/>
  <c r="AE17" i="8"/>
  <c r="AF17" i="8" s="1"/>
  <c r="AE21" i="8"/>
  <c r="AF21" i="8" s="1"/>
  <c r="AE24" i="8"/>
  <c r="AF24" i="8" s="1"/>
  <c r="AE23" i="8"/>
  <c r="AF23" i="8" s="1"/>
  <c r="AE18" i="8"/>
  <c r="AF18" i="8" s="1"/>
  <c r="AR16" i="8"/>
  <c r="AS16" i="8" s="1"/>
  <c r="AR22" i="8"/>
  <c r="AS22" i="8" s="1"/>
  <c r="AR15" i="8"/>
  <c r="AS15" i="8" s="1"/>
  <c r="AR14" i="8"/>
  <c r="AS14" i="8" s="1"/>
  <c r="C19" i="3"/>
  <c r="L5" i="8" l="1"/>
  <c r="AY5" i="8"/>
  <c r="AL5" i="8"/>
  <c r="Y5" i="8"/>
  <c r="AS21" i="8"/>
  <c r="S19" i="8"/>
  <c r="AF19" i="8"/>
  <c r="AS20" i="8"/>
  <c r="AS19" i="8"/>
  <c r="AF13" i="8"/>
</calcChain>
</file>

<file path=xl/sharedStrings.xml><?xml version="1.0" encoding="utf-8"?>
<sst xmlns="http://schemas.openxmlformats.org/spreadsheetml/2006/main" count="360" uniqueCount="131">
  <si>
    <t>AÑO:</t>
  </si>
  <si>
    <t>DIVISIÓN:</t>
  </si>
  <si>
    <t>LÍNEA:</t>
  </si>
  <si>
    <t>Nº EXPEDIENTE:</t>
  </si>
  <si>
    <t>BENEFICIARIO:</t>
  </si>
  <si>
    <t>ENERO</t>
  </si>
  <si>
    <t>FEBRERO</t>
  </si>
  <si>
    <t>MARZO</t>
  </si>
  <si>
    <t>ABRIL</t>
  </si>
  <si>
    <t>MAYO</t>
  </si>
  <si>
    <t>JUNIO</t>
  </si>
  <si>
    <t>JULIO</t>
  </si>
  <si>
    <t>AGOSTO</t>
  </si>
  <si>
    <t>SEPTIEMBRE</t>
  </si>
  <si>
    <t>OCTUBRE</t>
  </si>
  <si>
    <t>NOVIEMBRE</t>
  </si>
  <si>
    <t>DICIEMBRE</t>
  </si>
  <si>
    <t>CONVENIO:</t>
  </si>
  <si>
    <t>RECIBO
LIQUIDACIÓN
COTIZACIONES
(RLC)</t>
  </si>
  <si>
    <t>JUSTIFICANTE
DE PAGO</t>
  </si>
  <si>
    <t>RETENCIONES
E INGRESOS
A CUENTA
(MOD-111)</t>
  </si>
  <si>
    <t>INSERTAR
MOD-190</t>
  </si>
  <si>
    <t>INSERTAR
RLC</t>
  </si>
  <si>
    <t>INSERTAR
RNT</t>
  </si>
  <si>
    <t>INSERTAR
MOD-111
1 T</t>
  </si>
  <si>
    <t>INSERTAR
MOD-111
2 T</t>
  </si>
  <si>
    <t>INSERTAR
MOD-111
3 T</t>
  </si>
  <si>
    <t>INSERTAR
MOD-111
4 T</t>
  </si>
  <si>
    <t>INSERTAR
CONVENIO
(pdf)</t>
  </si>
  <si>
    <t>RELACIÓN
NOMINAL
TRABAJADORES
(RNT)</t>
  </si>
  <si>
    <t>-. Los archivos a insertar son:</t>
  </si>
  <si>
    <t>a) Retenciones e ingresos a cuenta del IRPF - Resumen anual (MODELO 190)</t>
  </si>
  <si>
    <t>b) Para cada mes:</t>
  </si>
  <si>
    <t>-. Recibo de Liquidación de Cotizaciones (RLC).</t>
  </si>
  <si>
    <t>-. Relación Nominal de Trabajadores (RLC)</t>
  </si>
  <si>
    <t>-. Justificante del pago del recibo de Liquidación de Cotizaciones</t>
  </si>
  <si>
    <t>c) Para cada trimestre:</t>
  </si>
  <si>
    <t>-. Retenciones e ingresos a cuenta del IRPF - Autoliquidación (MODELO 111)</t>
  </si>
  <si>
    <t>-. Justificante del pago de las retenciones e ingresos a cuenta del IRPF - Autoliquidación (MODELO 111)</t>
  </si>
  <si>
    <t>INSERTAR
JUSTIFICANTE
PAGO</t>
  </si>
  <si>
    <t>INSERTAR
JUSTIFiCANTE
PAGO
MOD-111
1 T</t>
  </si>
  <si>
    <t>INSERTAR
JUSTIFICANTE
PAGO
MOD-111
2 T</t>
  </si>
  <si>
    <t>INSERTAR
JUSTIFICANTE
PAGO
MOD-111
3 T</t>
  </si>
  <si>
    <t>INSERTAR
JUSTIFICANTE
PAGO
MOD-111
4 T</t>
  </si>
  <si>
    <t>nº 82, de 11 de abril de 2023</t>
  </si>
  <si>
    <t>FECHA FINAL EJECUCIÓN</t>
  </si>
  <si>
    <t>DIA FINAL EJECUCIÓN</t>
  </si>
  <si>
    <t>MES FINAL EJECUCIÓN</t>
  </si>
  <si>
    <t>AÑO FINAL DE EJECUCIÓN</t>
  </si>
  <si>
    <t>FECHA FINAL PROV. JUSTIFICACIÓN</t>
  </si>
  <si>
    <t>FECHA FINAL DE JUSTIFICACIÓN</t>
  </si>
  <si>
    <t>FECHA FINAL PLAZO JUSTIFICACIÓN:</t>
  </si>
  <si>
    <t>CT01</t>
  </si>
  <si>
    <t>CT02</t>
  </si>
  <si>
    <t>PROGRAMA</t>
  </si>
  <si>
    <t>ACRÓNIMO</t>
  </si>
  <si>
    <t>DEPT</t>
  </si>
  <si>
    <t>NOMBRE PROGRAMA</t>
  </si>
  <si>
    <t>BORM BBRR</t>
  </si>
  <si>
    <t>LÍNEA ÚNICA:</t>
  </si>
  <si>
    <t>INICIAL</t>
  </si>
  <si>
    <t>MODIFICACIÓN 1</t>
  </si>
  <si>
    <t>MODIFICACIÓN 2</t>
  </si>
  <si>
    <t>PROGRAMA DE AYUDAS DIRIGIDAS A LOS CCTT DE LA REGIÓN DE MURCIA DESTINADAS A LA REALIZACIÓN DE ACTIVIDADES DE I+D DE CARÁCTER NO ECONÓMICO.</t>
  </si>
  <si>
    <t>SÍ</t>
  </si>
  <si>
    <t>CONVOCATORIA</t>
  </si>
  <si>
    <t>PLAZO DE EJECUCIÓN</t>
  </si>
  <si>
    <t>BORM BASES REGULADORAS
(Y MODIFCACIONES)</t>
  </si>
  <si>
    <t>INICIO COMÚN:</t>
  </si>
  <si>
    <t>FECHA INICIO (dd/mm/aa)</t>
  </si>
  <si>
    <t>meses</t>
  </si>
  <si>
    <t>MESES JUSTIFICACIÓN TRAS EJECUCIÓN</t>
  </si>
  <si>
    <t>BORM EXTRACTO
CONVOCATORIA
(Y MODIFICACIONES):</t>
  </si>
  <si>
    <t>(*): Se deberá indicar la fecha de presentación de la solicitud de ayuda o la fecha de inicio del plazo de ejecución de acuerdo con lo dispuesto en el segundo punto de las condiciones particulares de la Resolución Individual de Concesión de Ayuda.</t>
  </si>
  <si>
    <t>(**): La fecha final del plazo de ejecución del proyecto/actividad viene reflejada en el segundo punto de las condiciones particulares de la Resolución Individual de Concesión de Ayuda.</t>
  </si>
  <si>
    <t>BORM BASES REGULADORAS
(Y MODIFICACIONES):</t>
  </si>
  <si>
    <t>HOJA</t>
  </si>
  <si>
    <t>MAESTRO</t>
  </si>
  <si>
    <t>VISUALIZACIÓN</t>
  </si>
  <si>
    <t>USUARIOS INTERNOS</t>
  </si>
  <si>
    <t>FJI</t>
  </si>
  <si>
    <t>FJM</t>
  </si>
  <si>
    <t>FPP</t>
  </si>
  <si>
    <t>FSL</t>
  </si>
  <si>
    <t>JJL</t>
  </si>
  <si>
    <t>MAR</t>
  </si>
  <si>
    <t>PCP</t>
  </si>
  <si>
    <t>SRM</t>
  </si>
  <si>
    <t>VMA</t>
  </si>
  <si>
    <t>USUARIOS EXTERNOS</t>
  </si>
  <si>
    <t>USUARIOS</t>
  </si>
  <si>
    <t>USUARIO:</t>
  </si>
  <si>
    <t>INFO</t>
  </si>
  <si>
    <t>FECHAS DEFINITIVAS</t>
  </si>
  <si>
    <t>RANGO</t>
  </si>
  <si>
    <t>COMODIN</t>
  </si>
  <si>
    <t>EX1</t>
  </si>
  <si>
    <t>EX2</t>
  </si>
  <si>
    <t>EX3</t>
  </si>
  <si>
    <t>EX4</t>
  </si>
  <si>
    <t>EX5</t>
  </si>
  <si>
    <t>RETENCIONES E INGRESOS
A CUENTA DEL IRPF</t>
  </si>
  <si>
    <t>-. Con el fin de limitar al máximo la introducción de datos incoherentes, se recomienda ir cumplimentando las distintas pestañas en orden secuencial. En determinadas situaciones, al acceder a una pestaña se mostrará únicamente un aviso indicando que falta completar algún dato en pestañas anteriores.</t>
  </si>
  <si>
    <t>-. Como norma general, hay que cumplimentar datos en las celdas de color azul claro. Las celdas en color azul oscuro indican que será necesario insertar algún tipo de documento en formato pdf.</t>
  </si>
  <si>
    <t>¿CÓMO INSERTAR UN ARCHIVO EN FORMATO PDF?</t>
  </si>
  <si>
    <t>-. La inserción de archivos digitalizados, en formato pdf, se realiza de la siguiente manera:</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</si>
  <si>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</si>
  <si>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</si>
  <si>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</si>
  <si>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</si>
  <si>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e) Dentro de la primera pestaña ("Crear nuevo") seleccionamos la opción</t>
    </r>
    <r>
      <rPr>
        <b/>
        <sz val="10"/>
        <color rgb="FFFF0000"/>
        <rFont val="Nunito Sans"/>
      </rPr>
      <t xml:space="preserve"> "Package"</t>
    </r>
    <r>
      <rPr>
        <sz val="10"/>
        <color rgb="FFFF0000"/>
        <rFont val="Nunito Sans"/>
      </rPr>
      <t>, marcamos la opción "Mostrar como icono" y pulsamos el botón "Aceptar".</t>
    </r>
  </si>
  <si>
    <r>
      <t>f) Seleccionamos el archivo PDF correspondiente al archivo a insertar.</t>
    </r>
    <r>
      <rPr>
        <b/>
        <sz val="10"/>
        <color rgb="FFFF0000"/>
        <rFont val="Nunito Sans"/>
      </rPr>
      <t xml:space="preserve"> (IMPORTANTE: ESTE DOCUMENTO DEBE ESTAR CERRADO ANTES DE SELECCIONARLO)</t>
    </r>
  </si>
  <si>
    <t>g) De forma automática se incluye una imagen con el logotipo de Archivo PDF, que corresponde al archivo recién insertado.</t>
  </si>
  <si>
    <t>PESTAÑA "EXPEDIENTE"</t>
  </si>
  <si>
    <t>-. En la pestaña "EXPEDIENTE" se deberá cumplimentar:</t>
  </si>
  <si>
    <t>a) Celda C17: en su caso, modalidad del expediente.</t>
  </si>
  <si>
    <t>b) Celda D19: número del expediente.</t>
  </si>
  <si>
    <t>c) Celda C21: nombre o razón social del beneficiario.</t>
  </si>
  <si>
    <t>d) Celda F25: en su caso, fecha inicial del plazo de ejecución del proyecto/actividad.</t>
  </si>
  <si>
    <t>e) Celda F27: fecha final del plazo de ejecución del proyecto/actividad.</t>
  </si>
  <si>
    <t>INSTRUCCIONES PARA LA CUMPLIMENTACIÓN DEL MOD70.
 SEGUROS SOCIALES.</t>
  </si>
  <si>
    <t>-. Se deberá cumplimentar un MOD70 y anexarlo a la cuenta justificativa (Solicitud de Cobro) del expediente.</t>
  </si>
  <si>
    <t>PESTAÑA "SEGUROS SOCIALES"</t>
  </si>
  <si>
    <t>-. La pestaña "SEGUROS SOCIALES" refleja, en diferentes bloques totalmente análogos, los ejercicios que abarca el proyecto posibilitanto la incorporación de los archivos digitalizados solicitados para cada uno de dichos ejercicios.</t>
  </si>
  <si>
    <t>-. Se deberá ir insertando los archivos digitalizados, en formato pdf, siguiendo para ello el procedimiento anteriormente descrito.</t>
  </si>
  <si>
    <t>f) Celda C35: insertar el archivo correspondiente al convenio en formato pdf.</t>
  </si>
  <si>
    <t>-. Solamente hay que introducir datos en las pestañas de color azul. La pestaña de color verde contiene las instrucciones de cumplimentación de la hoja excel. Las pestañas de color gris sirven para la elaboración de los informes finales por parte del INFO y AUDITORES por lo que están inactivas.</t>
  </si>
  <si>
    <t>-. En el caso de que falte incorporar un dato o que el dato incorporado sea incoherente, se mostrará un mensaje de aviso de color naranja.</t>
  </si>
  <si>
    <t>NO SÉ PARA QUÉ PUEDE VALER ESTA FECHA AQUÍ</t>
  </si>
  <si>
    <t>nº 143, de 21 de junio de 2024</t>
  </si>
  <si>
    <t>nº 180, de 3 de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</si>
</sst>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d/mm/yy"/>
  </numFmts>
  <fonts count="20" x14ac:knownFonts="1">
    <font>
      <sz val="11"/>
      <color rgb="FF000000"/>
      <name val="Calibri"/>
      <family val="2"/>
      <charset val="1"/>
    </font>
    <font>
      <sz val="10"/>
      <name val="Arial"/>
      <family val="2"/>
    </font>
    <font>
      <sz val="10"/>
      <name val="Century Gothic"/>
      <family val="2"/>
    </font>
    <font>
      <sz val="8"/>
      <name val="Calibri"/>
      <family val="2"/>
      <charset val="1"/>
    </font>
    <font>
      <sz val="10"/>
      <name val="Nunito Sans"/>
    </font>
    <font>
      <b/>
      <sz val="10"/>
      <name val="Nunito Sans"/>
    </font>
    <font>
      <b/>
      <sz val="10"/>
      <color rgb="FFFF0000"/>
      <name val="Nunito Sans"/>
    </font>
    <font>
      <b/>
      <sz val="9"/>
      <name val="Nunito Sans"/>
    </font>
    <font>
      <sz val="11"/>
      <color rgb="FF000000"/>
      <name val="Nunito Sans"/>
    </font>
    <font>
      <b/>
      <sz val="12"/>
      <name val="Nunito Sans"/>
    </font>
    <font>
      <sz val="10"/>
      <color rgb="FF000000"/>
      <name val="Nunito Sans"/>
    </font>
    <font>
      <b/>
      <sz val="14"/>
      <color rgb="FF000000"/>
      <name val="Nunito Sans"/>
    </font>
    <font>
      <b/>
      <sz val="10"/>
      <color rgb="FF000000"/>
      <name val="Nunito Sans"/>
    </font>
    <font>
      <b/>
      <sz val="12"/>
      <color rgb="FF000000"/>
      <name val="Nunito Sans"/>
    </font>
    <font>
      <b/>
      <sz val="11"/>
      <name val="Nunito Sans"/>
    </font>
    <font>
      <b/>
      <sz val="10"/>
      <color rgb="FF0592CB"/>
      <name val="Nunito Sans"/>
    </font>
    <font>
      <b/>
      <sz val="12"/>
      <color rgb="FF0592CB"/>
      <name val="Nunito Sans"/>
    </font>
    <font>
      <sz val="10"/>
      <color theme="1"/>
      <name val="Nunito Sans"/>
    </font>
    <font>
      <b/>
      <sz val="12"/>
      <color rgb="FF0592CB"/>
      <name val="Nunito Sans Black"/>
    </font>
    <font>
      <sz val="10"/>
      <color rgb="FFFF0000"/>
      <name val="Nunito Sans"/>
    </font>
  </fonts>
  <fills count="12">
    <fill>
      <patternFill patternType="none"/>
    </fill>
    <fill>
      <patternFill patternType="gray125"/>
    </fill>
    <fill>
      <patternFill patternType="solid">
        <fgColor rgb="FFE7F1F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8EA9DB"/>
        <bgColor indexed="64"/>
      </patternFill>
    </fill>
    <fill>
      <patternFill patternType="solid">
        <fgColor rgb="FFB8D637"/>
        <bgColor indexed="64"/>
      </patternFill>
    </fill>
    <fill>
      <patternFill patternType="solid">
        <fgColor rgb="FFFFFF00"/>
        <bgColor indexed="64"/>
      </patternFill>
    </fill>
    <fill>
      <patternFill patternType="solid">
        <fgColor rgb="FFD9D9D9"/>
        <bgColor rgb="FFCCFFFF"/>
      </patternFill>
    </fill>
    <fill>
      <patternFill patternType="solid">
        <fgColor rgb="FFFFE69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thin">
        <color auto="1"/>
      </bottom>
      <diagonal/>
    </border>
    <border>
      <left style="medium">
        <color theme="0" tint="-0.14996795556505021"/>
      </left>
      <right style="medium">
        <color theme="0" tint="-0.14996795556505021"/>
      </right>
      <top style="thin">
        <color auto="1"/>
      </top>
      <bottom style="thin">
        <color auto="1"/>
      </bottom>
      <diagonal/>
    </border>
    <border>
      <left style="medium">
        <color theme="0" tint="-0.14996795556505021"/>
      </left>
      <right style="medium">
        <color theme="0" tint="-0.14996795556505021"/>
      </right>
      <top style="thin">
        <color auto="1"/>
      </top>
      <bottom style="medium">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s>
  <cellStyleXfs count="3">
    <xf numFmtId="0" fontId="0" fillId="0" borderId="0"/>
    <xf numFmtId="0" fontId="1" fillId="0" borderId="0"/>
    <xf numFmtId="0" fontId="1" fillId="0" borderId="0"/>
  </cellStyleXfs>
  <cellXfs count="153">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164" fontId="4" fillId="4" borderId="1" xfId="0" applyNumberFormat="1" applyFont="1" applyFill="1" applyBorder="1" applyAlignment="1">
      <alignment horizontal="center" vertical="center"/>
    </xf>
    <xf numFmtId="0" fontId="4" fillId="4" borderId="23" xfId="0" applyFont="1" applyFill="1" applyBorder="1" applyAlignment="1">
      <alignment vertical="center"/>
    </xf>
    <xf numFmtId="0" fontId="4" fillId="4" borderId="1" xfId="0" applyFont="1" applyFill="1" applyBorder="1" applyAlignment="1">
      <alignment horizontal="left" vertical="center"/>
    </xf>
    <xf numFmtId="0" fontId="4" fillId="0" borderId="1" xfId="0" applyFont="1" applyBorder="1" applyAlignment="1">
      <alignment vertical="center"/>
    </xf>
    <xf numFmtId="0" fontId="6" fillId="0" borderId="0" xfId="0" applyFont="1" applyAlignment="1">
      <alignment horizontal="right" vertical="center"/>
    </xf>
    <xf numFmtId="14" fontId="4" fillId="4" borderId="1" xfId="0" applyNumberFormat="1" applyFont="1" applyFill="1" applyBorder="1" applyAlignment="1">
      <alignment vertical="center"/>
    </xf>
    <xf numFmtId="0" fontId="5" fillId="0" borderId="0" xfId="0" applyFont="1" applyAlignment="1">
      <alignment horizontal="lef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166" fontId="4" fillId="0" borderId="1" xfId="0" applyNumberFormat="1" applyFont="1" applyBorder="1" applyAlignment="1">
      <alignment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0" xfId="1" applyFont="1" applyAlignment="1" applyProtection="1">
      <alignment horizontal="center" vertical="center"/>
      <protection hidden="1"/>
    </xf>
    <xf numFmtId="0" fontId="4" fillId="0" borderId="0" xfId="1" applyFont="1" applyAlignment="1" applyProtection="1">
      <alignment vertical="center"/>
      <protection hidden="1"/>
    </xf>
    <xf numFmtId="0" fontId="5" fillId="0" borderId="0" xfId="1" applyFont="1"/>
    <xf numFmtId="0" fontId="4" fillId="0" borderId="0" xfId="1" applyFont="1"/>
    <xf numFmtId="0" fontId="4" fillId="0" borderId="0" xfId="1" applyFont="1" applyAlignment="1">
      <alignment horizontal="center"/>
    </xf>
    <xf numFmtId="0" fontId="5" fillId="0" borderId="0" xfId="1" applyFont="1" applyAlignment="1" applyProtection="1">
      <alignment vertical="center"/>
      <protection hidden="1"/>
    </xf>
    <xf numFmtId="0" fontId="2" fillId="0" borderId="0" xfId="0" applyFont="1" applyProtection="1">
      <protection hidden="1"/>
    </xf>
    <xf numFmtId="165" fontId="4" fillId="2" borderId="1" xfId="1" applyNumberFormat="1" applyFont="1" applyFill="1" applyBorder="1" applyAlignment="1" applyProtection="1">
      <alignment horizontal="left" vertical="center"/>
      <protection locked="0"/>
    </xf>
    <xf numFmtId="166" fontId="10" fillId="0" borderId="0" xfId="0" applyNumberFormat="1" applyFont="1" applyAlignment="1" applyProtection="1">
      <alignment vertical="center"/>
      <protection hidden="1"/>
    </xf>
    <xf numFmtId="1" fontId="10"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12" fillId="0" borderId="0" xfId="0" applyFont="1" applyAlignment="1" applyProtection="1">
      <alignment vertical="center"/>
      <protection hidden="1"/>
    </xf>
    <xf numFmtId="166" fontId="13" fillId="0" borderId="0" xfId="0" applyNumberFormat="1" applyFont="1" applyAlignment="1" applyProtection="1">
      <alignment vertical="center"/>
      <protection hidden="1"/>
    </xf>
    <xf numFmtId="1" fontId="13" fillId="0" borderId="0" xfId="0" applyNumberFormat="1"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9" fillId="0" borderId="0" xfId="1" applyFont="1" applyAlignment="1" applyProtection="1">
      <alignment horizontal="right" vertical="center" indent="1"/>
      <protection hidden="1"/>
    </xf>
    <xf numFmtId="0" fontId="13" fillId="0" borderId="0" xfId="0" applyFont="1" applyAlignment="1" applyProtection="1">
      <alignment horizontal="left" vertical="center" indent="1"/>
      <protection hidden="1"/>
    </xf>
    <xf numFmtId="0" fontId="12" fillId="0" borderId="0" xfId="0" applyFont="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8" fillId="0" borderId="0" xfId="0" applyFont="1"/>
    <xf numFmtId="49" fontId="4" fillId="0" borderId="0" xfId="0" quotePrefix="1" applyNumberFormat="1" applyFont="1" applyAlignment="1">
      <alignment vertical="center" wrapText="1"/>
    </xf>
    <xf numFmtId="49" fontId="4" fillId="0" borderId="0" xfId="0" applyNumberFormat="1" applyFont="1" applyAlignment="1">
      <alignment vertical="center" wrapText="1"/>
    </xf>
    <xf numFmtId="0" fontId="4" fillId="0" borderId="0" xfId="0" quotePrefix="1" applyFont="1" applyAlignment="1">
      <alignment horizontal="left" vertical="center" wrapText="1"/>
    </xf>
    <xf numFmtId="0" fontId="4" fillId="0" borderId="0" xfId="0" quotePrefix="1" applyFont="1" applyAlignment="1">
      <alignment horizontal="left" vertical="center" wrapText="1" indent="2"/>
    </xf>
    <xf numFmtId="0" fontId="4" fillId="0" borderId="0" xfId="0" quotePrefix="1" applyFont="1" applyAlignment="1">
      <alignment horizontal="left" vertical="center" wrapText="1" indent="4"/>
    </xf>
    <xf numFmtId="0" fontId="4" fillId="0" borderId="1" xfId="1" applyFont="1" applyBorder="1" applyAlignment="1" applyProtection="1">
      <alignment horizontal="center"/>
      <protection locked="0"/>
    </xf>
    <xf numFmtId="0" fontId="15" fillId="5" borderId="37" xfId="0" applyFont="1" applyFill="1" applyBorder="1" applyAlignment="1">
      <alignment horizontal="left" vertical="center"/>
    </xf>
    <xf numFmtId="166" fontId="4" fillId="4" borderId="1" xfId="2" applyNumberFormat="1" applyFont="1" applyFill="1" applyBorder="1" applyAlignment="1" applyProtection="1">
      <alignment horizontal="center" vertical="center"/>
      <protection locked="0"/>
    </xf>
    <xf numFmtId="166" fontId="15" fillId="5" borderId="36" xfId="0" applyNumberFormat="1" applyFont="1" applyFill="1" applyBorder="1" applyAlignment="1">
      <alignment horizontal="center" vertical="center"/>
    </xf>
    <xf numFmtId="0" fontId="4" fillId="0" borderId="0" xfId="1" applyFont="1" applyAlignment="1" applyProtection="1">
      <alignment horizontal="left" vertical="center"/>
      <protection hidden="1"/>
    </xf>
    <xf numFmtId="164" fontId="4" fillId="0" borderId="0" xfId="1" applyNumberFormat="1" applyFont="1" applyAlignment="1" applyProtection="1">
      <alignment horizontal="left" vertical="center"/>
      <protection hidden="1"/>
    </xf>
    <xf numFmtId="0" fontId="5" fillId="0" borderId="0" xfId="0" applyFont="1" applyAlignment="1">
      <alignment vertical="center"/>
    </xf>
    <xf numFmtId="0" fontId="4" fillId="0" borderId="0" xfId="0" applyFont="1" applyAlignment="1" applyProtection="1">
      <alignment vertical="center"/>
      <protection hidden="1"/>
    </xf>
    <xf numFmtId="166" fontId="4" fillId="0" borderId="1" xfId="0" applyNumberFormat="1" applyFont="1" applyBorder="1" applyAlignment="1" applyProtection="1">
      <alignment horizontal="center" vertical="center"/>
      <protection hidden="1"/>
    </xf>
    <xf numFmtId="0" fontId="4" fillId="0" borderId="0" xfId="1" applyFont="1" applyAlignment="1" applyProtection="1">
      <alignment vertical="center" wrapText="1"/>
      <protection hidden="1"/>
    </xf>
    <xf numFmtId="0" fontId="11" fillId="0" borderId="0" xfId="0" applyFont="1" applyAlignment="1" applyProtection="1">
      <alignment vertical="center"/>
      <protection hidden="1"/>
    </xf>
    <xf numFmtId="0" fontId="16" fillId="0" borderId="0" xfId="0" applyFont="1" applyAlignment="1" applyProtection="1">
      <alignment horizontal="right" vertical="center"/>
      <protection hidden="1"/>
    </xf>
    <xf numFmtId="0" fontId="17" fillId="0" borderId="0" xfId="0" applyFont="1" applyAlignment="1" applyProtection="1">
      <alignment vertical="center"/>
      <protection hidden="1"/>
    </xf>
    <xf numFmtId="0" fontId="10" fillId="7" borderId="15" xfId="0" applyFont="1" applyFill="1" applyBorder="1" applyAlignment="1" applyProtection="1">
      <alignment horizontal="center" vertical="center" wrapText="1"/>
      <protection locked="0" hidden="1"/>
    </xf>
    <xf numFmtId="0" fontId="10" fillId="7" borderId="16" xfId="0" applyFont="1" applyFill="1" applyBorder="1" applyAlignment="1" applyProtection="1">
      <alignment horizontal="center" vertical="center" wrapText="1"/>
      <protection locked="0" hidden="1"/>
    </xf>
    <xf numFmtId="0" fontId="10" fillId="7" borderId="17" xfId="0" applyFont="1" applyFill="1" applyBorder="1" applyAlignment="1" applyProtection="1">
      <alignment horizontal="center" vertical="center" wrapText="1"/>
      <protection locked="0" hidden="1"/>
    </xf>
    <xf numFmtId="0" fontId="10" fillId="7" borderId="18" xfId="0" applyFont="1" applyFill="1" applyBorder="1" applyAlignment="1" applyProtection="1">
      <alignment horizontal="center" vertical="center" wrapText="1"/>
      <protection locked="0" hidden="1"/>
    </xf>
    <xf numFmtId="0" fontId="10" fillId="7" borderId="1" xfId="0" applyFont="1" applyFill="1" applyBorder="1" applyAlignment="1" applyProtection="1">
      <alignment horizontal="center" vertical="center" wrapText="1"/>
      <protection locked="0" hidden="1"/>
    </xf>
    <xf numFmtId="0" fontId="10" fillId="7" borderId="19" xfId="0" applyFont="1" applyFill="1" applyBorder="1" applyAlignment="1" applyProtection="1">
      <alignment horizontal="center" vertical="center" wrapText="1"/>
      <protection locked="0" hidden="1"/>
    </xf>
    <xf numFmtId="0" fontId="10" fillId="7" borderId="20" xfId="0" applyFont="1" applyFill="1" applyBorder="1" applyAlignment="1" applyProtection="1">
      <alignment horizontal="center" vertical="center" wrapText="1"/>
      <protection locked="0" hidden="1"/>
    </xf>
    <xf numFmtId="0" fontId="10" fillId="7" borderId="21" xfId="0" applyFont="1" applyFill="1" applyBorder="1" applyAlignment="1" applyProtection="1">
      <alignment horizontal="center" vertical="center" wrapText="1"/>
      <protection locked="0" hidden="1"/>
    </xf>
    <xf numFmtId="0" fontId="10" fillId="7" borderId="22" xfId="0" applyFont="1" applyFill="1" applyBorder="1" applyAlignment="1" applyProtection="1">
      <alignment horizontal="center" vertical="center" wrapText="1"/>
      <protection locked="0" hidden="1"/>
    </xf>
    <xf numFmtId="0" fontId="12" fillId="8" borderId="9" xfId="0" applyFont="1" applyFill="1" applyBorder="1" applyAlignment="1" applyProtection="1">
      <alignment horizontal="center" vertical="center" wrapText="1"/>
      <protection hidden="1"/>
    </xf>
    <xf numFmtId="0" fontId="12" fillId="8" borderId="10" xfId="0" applyFont="1" applyFill="1" applyBorder="1" applyAlignment="1" applyProtection="1">
      <alignment horizontal="center" vertical="center" wrapText="1"/>
      <protection hidden="1"/>
    </xf>
    <xf numFmtId="0" fontId="12" fillId="8" borderId="11" xfId="0" applyFont="1" applyFill="1" applyBorder="1" applyAlignment="1" applyProtection="1">
      <alignment horizontal="center" vertical="center" wrapText="1"/>
      <protection hidden="1"/>
    </xf>
    <xf numFmtId="0" fontId="12" fillId="8" borderId="12" xfId="0" applyFont="1" applyFill="1" applyBorder="1" applyAlignment="1" applyProtection="1">
      <alignment horizontal="center" vertical="center"/>
      <protection hidden="1"/>
    </xf>
    <xf numFmtId="0" fontId="12" fillId="8" borderId="13" xfId="0" applyFont="1" applyFill="1" applyBorder="1" applyAlignment="1" applyProtection="1">
      <alignment horizontal="center" vertical="center"/>
      <protection hidden="1"/>
    </xf>
    <xf numFmtId="0" fontId="12" fillId="8" borderId="14" xfId="0" applyFont="1" applyFill="1" applyBorder="1" applyAlignment="1" applyProtection="1">
      <alignment horizontal="center" vertical="center"/>
      <protection hidden="1"/>
    </xf>
    <xf numFmtId="0" fontId="12" fillId="8" borderId="8" xfId="0" applyFont="1" applyFill="1" applyBorder="1" applyAlignment="1" applyProtection="1">
      <alignment horizontal="center" vertical="center" wrapText="1"/>
      <protection hidden="1"/>
    </xf>
    <xf numFmtId="165" fontId="14" fillId="0" borderId="0" xfId="1" applyNumberFormat="1" applyFont="1" applyAlignment="1" applyProtection="1">
      <alignment horizontal="center" vertical="center"/>
      <protection hidden="1"/>
    </xf>
    <xf numFmtId="166" fontId="10" fillId="9" borderId="0" xfId="0" applyNumberFormat="1" applyFont="1" applyFill="1" applyAlignment="1" applyProtection="1">
      <alignment vertical="center"/>
      <protection hidden="1"/>
    </xf>
    <xf numFmtId="1" fontId="10" fillId="9" borderId="0" xfId="0" applyNumberFormat="1" applyFont="1" applyFill="1" applyAlignment="1" applyProtection="1">
      <alignment horizontal="center" vertical="center"/>
      <protection hidden="1"/>
    </xf>
    <xf numFmtId="0" fontId="8" fillId="9" borderId="0" xfId="0" applyFont="1" applyFill="1" applyAlignment="1" applyProtection="1">
      <alignment horizontal="center" vertical="center"/>
      <protection hidden="1"/>
    </xf>
    <xf numFmtId="0" fontId="18" fillId="10" borderId="44" xfId="0" applyFont="1" applyFill="1" applyBorder="1" applyAlignment="1" applyProtection="1">
      <alignment horizontal="center" vertical="center" wrapText="1"/>
      <protection hidden="1"/>
    </xf>
    <xf numFmtId="49" fontId="4" fillId="0" borderId="0" xfId="0" applyNumberFormat="1" applyFont="1" applyAlignment="1" applyProtection="1">
      <alignment horizontal="justify" vertical="center" wrapText="1"/>
      <protection hidden="1"/>
    </xf>
    <xf numFmtId="49" fontId="4" fillId="0" borderId="0" xfId="0" quotePrefix="1" applyNumberFormat="1" applyFont="1" applyAlignment="1" applyProtection="1">
      <alignment horizontal="justify" vertical="center" wrapText="1"/>
      <protection hidden="1"/>
    </xf>
    <xf numFmtId="49" fontId="6" fillId="5" borderId="45" xfId="0" applyNumberFormat="1" applyFont="1" applyFill="1" applyBorder="1" applyAlignment="1" applyProtection="1">
      <alignment horizontal="center" vertical="center"/>
      <protection hidden="1"/>
    </xf>
    <xf numFmtId="0" fontId="19" fillId="5" borderId="46" xfId="0" quotePrefix="1" applyFont="1" applyFill="1" applyBorder="1" applyAlignment="1" applyProtection="1">
      <alignment horizontal="justify" vertical="center" wrapText="1"/>
      <protection hidden="1"/>
    </xf>
    <xf numFmtId="49" fontId="19" fillId="5" borderId="47" xfId="0" applyNumberFormat="1" applyFont="1" applyFill="1" applyBorder="1" applyAlignment="1" applyProtection="1">
      <alignment horizontal="left" vertical="center" wrapText="1" indent="1"/>
      <protection hidden="1"/>
    </xf>
    <xf numFmtId="49" fontId="19" fillId="5" borderId="48" xfId="0" applyNumberFormat="1" applyFont="1" applyFill="1" applyBorder="1" applyAlignment="1" applyProtection="1">
      <alignment horizontal="left" vertical="center" wrapText="1" indent="1"/>
      <protection hidden="1"/>
    </xf>
    <xf numFmtId="49" fontId="15" fillId="5" borderId="36" xfId="0" applyNumberFormat="1" applyFont="1" applyFill="1" applyBorder="1" applyAlignment="1" applyProtection="1">
      <alignment horizontal="center" vertical="center"/>
      <protection hidden="1"/>
    </xf>
    <xf numFmtId="49" fontId="4" fillId="0" borderId="0" xfId="0" applyNumberFormat="1" applyFont="1" applyAlignment="1" applyProtection="1">
      <alignment horizontal="justify" vertical="center"/>
      <protection hidden="1"/>
    </xf>
    <xf numFmtId="49" fontId="4" fillId="0" borderId="0" xfId="0" applyNumberFormat="1" applyFont="1" applyAlignment="1" applyProtection="1">
      <alignment horizontal="left" vertical="center" indent="1"/>
      <protection hidden="1"/>
    </xf>
    <xf numFmtId="49" fontId="4" fillId="0" borderId="0" xfId="0" applyNumberFormat="1" applyFont="1" applyAlignment="1" applyProtection="1">
      <alignment horizontal="left" vertical="center" wrapText="1" indent="1"/>
      <protection hidden="1"/>
    </xf>
    <xf numFmtId="49" fontId="4" fillId="0" borderId="0" xfId="0" applyNumberFormat="1" applyFont="1" applyAlignment="1" applyProtection="1">
      <alignment vertical="center" wrapText="1"/>
      <protection hidden="1"/>
    </xf>
    <xf numFmtId="0" fontId="4" fillId="0" borderId="0" xfId="0" quotePrefix="1" applyFont="1" applyAlignment="1">
      <alignment vertical="center" wrapText="1"/>
    </xf>
    <xf numFmtId="0" fontId="5" fillId="11" borderId="1" xfId="0" applyFont="1" applyFill="1" applyBorder="1" applyAlignment="1" applyProtection="1">
      <alignment horizontal="center" vertical="center"/>
      <protection hidden="1"/>
    </xf>
    <xf numFmtId="0" fontId="7" fillId="11" borderId="8" xfId="0" applyFont="1" applyFill="1" applyBorder="1" applyAlignment="1" applyProtection="1">
      <alignment horizontal="center" vertical="center"/>
      <protection hidden="1"/>
    </xf>
    <xf numFmtId="0" fontId="7" fillId="11" borderId="12" xfId="0" applyFont="1" applyFill="1" applyBorder="1" applyAlignment="1" applyProtection="1">
      <alignment horizontal="center" vertical="center"/>
      <protection hidden="1"/>
    </xf>
    <xf numFmtId="0" fontId="7" fillId="11" borderId="14" xfId="0" applyFont="1" applyFill="1" applyBorder="1" applyAlignment="1" applyProtection="1">
      <alignment horizontal="center" vertical="center"/>
      <protection hidden="1"/>
    </xf>
    <xf numFmtId="166" fontId="4" fillId="11" borderId="1" xfId="0" applyNumberFormat="1" applyFont="1" applyFill="1" applyBorder="1" applyAlignment="1">
      <alignment horizontal="center" vertical="center"/>
    </xf>
    <xf numFmtId="166" fontId="15" fillId="4" borderId="1" xfId="2" applyNumberFormat="1" applyFont="1" applyFill="1" applyBorder="1" applyAlignment="1">
      <alignment horizontal="center" vertical="center"/>
    </xf>
    <xf numFmtId="0" fontId="15" fillId="5" borderId="36" xfId="1" applyFont="1" applyFill="1" applyBorder="1" applyAlignment="1">
      <alignment horizontal="left" vertical="center" indent="1"/>
    </xf>
    <xf numFmtId="164" fontId="15" fillId="5" borderId="36" xfId="1" applyNumberFormat="1" applyFont="1" applyFill="1" applyBorder="1" applyAlignment="1">
      <alignment horizontal="left" vertical="center" indent="1"/>
    </xf>
    <xf numFmtId="164" fontId="15" fillId="5" borderId="36" xfId="1" applyNumberFormat="1" applyFont="1" applyFill="1" applyBorder="1" applyAlignment="1" applyProtection="1">
      <alignment horizontal="left" vertical="center" indent="1"/>
      <protection locked="0"/>
    </xf>
    <xf numFmtId="0" fontId="4" fillId="0" borderId="0" xfId="0" quotePrefix="1" applyFont="1" applyAlignment="1">
      <alignment horizontal="left" vertical="center" wrapText="1" indent="4"/>
    </xf>
    <xf numFmtId="0" fontId="15" fillId="3" borderId="28" xfId="1" applyFont="1" applyFill="1" applyBorder="1" applyAlignment="1">
      <alignment horizontal="center" vertical="center" wrapText="1"/>
    </xf>
    <xf numFmtId="0" fontId="15" fillId="3" borderId="29" xfId="1" applyFont="1" applyFill="1" applyBorder="1" applyAlignment="1">
      <alignment horizontal="center" vertical="center" wrapText="1"/>
    </xf>
    <xf numFmtId="0" fontId="15" fillId="3" borderId="30" xfId="1" applyFont="1" applyFill="1" applyBorder="1" applyAlignment="1">
      <alignment horizontal="center" vertical="center" wrapText="1"/>
    </xf>
    <xf numFmtId="0" fontId="15" fillId="3" borderId="31"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32" xfId="1" applyFont="1" applyFill="1" applyBorder="1" applyAlignment="1">
      <alignment horizontal="center" vertical="center" wrapText="1"/>
    </xf>
    <xf numFmtId="0" fontId="15" fillId="3" borderId="33" xfId="1" applyFont="1" applyFill="1" applyBorder="1" applyAlignment="1">
      <alignment horizontal="center" vertical="center" wrapText="1"/>
    </xf>
    <xf numFmtId="0" fontId="15" fillId="3" borderId="34" xfId="1" applyFont="1" applyFill="1" applyBorder="1" applyAlignment="1">
      <alignment horizontal="center" vertical="center" wrapText="1"/>
    </xf>
    <xf numFmtId="0" fontId="15" fillId="3" borderId="35" xfId="1" applyFont="1" applyFill="1" applyBorder="1" applyAlignment="1">
      <alignment horizontal="center" vertical="center" wrapText="1"/>
    </xf>
    <xf numFmtId="0" fontId="4" fillId="0" borderId="0" xfId="1" applyFont="1" applyAlignment="1" applyProtection="1">
      <alignment horizontal="left" vertical="center" wrapText="1"/>
      <protection hidden="1"/>
    </xf>
    <xf numFmtId="165" fontId="5" fillId="7" borderId="41" xfId="1" applyNumberFormat="1" applyFont="1" applyFill="1" applyBorder="1" applyAlignment="1" applyProtection="1">
      <alignment horizontal="center" vertical="center" wrapText="1"/>
      <protection locked="0" hidden="1"/>
    </xf>
    <xf numFmtId="165" fontId="5" fillId="7" borderId="42" xfId="1" applyNumberFormat="1" applyFont="1" applyFill="1" applyBorder="1" applyAlignment="1" applyProtection="1">
      <alignment horizontal="center" vertical="center" wrapText="1"/>
      <protection locked="0" hidden="1"/>
    </xf>
    <xf numFmtId="0" fontId="5" fillId="0" borderId="0" xfId="1" applyFont="1" applyAlignment="1" applyProtection="1">
      <alignment horizontal="left" vertical="center"/>
      <protection hidden="1"/>
    </xf>
    <xf numFmtId="14" fontId="4" fillId="6" borderId="2" xfId="1" applyNumberFormat="1" applyFont="1" applyFill="1" applyBorder="1" applyAlignment="1" applyProtection="1">
      <alignment horizontal="left" vertical="center" wrapText="1"/>
      <protection locked="0"/>
    </xf>
    <xf numFmtId="0" fontId="4" fillId="6" borderId="3" xfId="1" applyFont="1" applyFill="1" applyBorder="1" applyAlignment="1" applyProtection="1">
      <alignment horizontal="left" vertical="center" wrapText="1"/>
      <protection locked="0"/>
    </xf>
    <xf numFmtId="0" fontId="4" fillId="6" borderId="4" xfId="1" applyFont="1" applyFill="1" applyBorder="1" applyAlignment="1" applyProtection="1">
      <alignment horizontal="left" vertical="center" wrapText="1"/>
      <protection locked="0"/>
    </xf>
    <xf numFmtId="0" fontId="4" fillId="6" borderId="5" xfId="1" applyFont="1" applyFill="1" applyBorder="1" applyAlignment="1" applyProtection="1">
      <alignment horizontal="left" vertical="center" wrapText="1"/>
      <protection locked="0"/>
    </xf>
    <xf numFmtId="0" fontId="4" fillId="6" borderId="6" xfId="1" applyFont="1" applyFill="1" applyBorder="1" applyAlignment="1" applyProtection="1">
      <alignment horizontal="left" vertical="center" wrapText="1"/>
      <protection locked="0"/>
    </xf>
    <xf numFmtId="0" fontId="4" fillId="6" borderId="7" xfId="1" applyFont="1" applyFill="1" applyBorder="1" applyAlignment="1" applyProtection="1">
      <alignment horizontal="left" vertical="center" wrapText="1"/>
      <protection locked="0"/>
    </xf>
    <xf numFmtId="0" fontId="5" fillId="0" borderId="0" xfId="1" applyFont="1" applyAlignment="1" applyProtection="1">
      <alignment horizontal="center" vertical="center" wrapText="1"/>
      <protection hidden="1"/>
    </xf>
    <xf numFmtId="0" fontId="15" fillId="5" borderId="38" xfId="1" applyFont="1" applyFill="1" applyBorder="1" applyAlignment="1" applyProtection="1">
      <alignment horizontal="center" vertical="center" wrapText="1"/>
      <protection hidden="1"/>
    </xf>
    <xf numFmtId="0" fontId="15" fillId="5" borderId="39" xfId="1" applyFont="1" applyFill="1" applyBorder="1" applyAlignment="1" applyProtection="1">
      <alignment horizontal="center" vertical="center" wrapText="1"/>
      <protection hidden="1"/>
    </xf>
    <xf numFmtId="0" fontId="15" fillId="5" borderId="40" xfId="1" applyFont="1" applyFill="1" applyBorder="1" applyAlignment="1" applyProtection="1">
      <alignment horizontal="center" vertical="center" wrapText="1"/>
      <protection hidden="1"/>
    </xf>
    <xf numFmtId="164" fontId="15" fillId="5" borderId="38" xfId="1" applyNumberFormat="1" applyFont="1" applyFill="1" applyBorder="1" applyAlignment="1" applyProtection="1">
      <alignment horizontal="center" vertical="center" wrapText="1"/>
      <protection hidden="1"/>
    </xf>
    <xf numFmtId="164" fontId="15" fillId="5" borderId="39" xfId="1" applyNumberFormat="1" applyFont="1" applyFill="1" applyBorder="1" applyAlignment="1" applyProtection="1">
      <alignment horizontal="center" vertical="center" wrapText="1"/>
      <protection hidden="1"/>
    </xf>
    <xf numFmtId="164" fontId="15" fillId="5" borderId="40" xfId="1" applyNumberFormat="1" applyFont="1" applyFill="1" applyBorder="1" applyAlignment="1" applyProtection="1">
      <alignment horizontal="center" vertical="center" wrapText="1"/>
      <protection hidden="1"/>
    </xf>
    <xf numFmtId="0" fontId="12" fillId="8" borderId="41" xfId="0" applyFont="1" applyFill="1" applyBorder="1" applyAlignment="1" applyProtection="1">
      <alignment horizontal="center" vertical="center" wrapText="1"/>
      <protection hidden="1"/>
    </xf>
    <xf numFmtId="0" fontId="12" fillId="8" borderId="42" xfId="0" applyFont="1" applyFill="1" applyBorder="1" applyAlignment="1" applyProtection="1">
      <alignment horizontal="center" vertical="center" wrapText="1"/>
      <protection hidden="1"/>
    </xf>
    <xf numFmtId="0" fontId="10" fillId="7" borderId="18" xfId="0" applyFont="1" applyFill="1" applyBorder="1" applyAlignment="1" applyProtection="1">
      <alignment horizontal="center" vertical="center" wrapText="1"/>
      <protection locked="0" hidden="1"/>
    </xf>
    <xf numFmtId="0" fontId="10" fillId="7" borderId="19" xfId="0" applyFont="1" applyFill="1" applyBorder="1" applyAlignment="1" applyProtection="1">
      <alignment horizontal="center" vertical="center" wrapText="1"/>
      <protection locked="0" hidden="1"/>
    </xf>
    <xf numFmtId="0" fontId="10" fillId="7" borderId="20" xfId="0" applyFont="1" applyFill="1" applyBorder="1" applyAlignment="1" applyProtection="1">
      <alignment horizontal="center" vertical="center" wrapText="1"/>
      <protection locked="0" hidden="1"/>
    </xf>
    <xf numFmtId="0" fontId="10" fillId="7" borderId="22" xfId="0" applyFont="1" applyFill="1" applyBorder="1" applyAlignment="1" applyProtection="1">
      <alignment horizontal="center" vertical="center" wrapText="1"/>
      <protection locked="0" hidden="1"/>
    </xf>
    <xf numFmtId="0" fontId="10" fillId="7" borderId="15" xfId="0" applyFont="1" applyFill="1" applyBorder="1" applyAlignment="1" applyProtection="1">
      <alignment horizontal="center" vertical="center" wrapText="1"/>
      <protection locked="0" hidden="1"/>
    </xf>
    <xf numFmtId="0" fontId="10" fillId="7" borderId="17" xfId="0" applyFont="1" applyFill="1" applyBorder="1" applyAlignment="1" applyProtection="1">
      <alignment horizontal="center" vertical="center" wrapText="1"/>
      <protection locked="0" hidden="1"/>
    </xf>
    <xf numFmtId="0" fontId="10" fillId="7" borderId="41" xfId="0" applyFont="1" applyFill="1" applyBorder="1" applyAlignment="1" applyProtection="1">
      <alignment horizontal="center" vertical="center" wrapText="1"/>
      <protection locked="0" hidden="1"/>
    </xf>
    <xf numFmtId="0" fontId="10" fillId="7" borderId="42" xfId="0" applyFont="1" applyFill="1" applyBorder="1" applyAlignment="1" applyProtection="1">
      <alignment horizontal="center" vertical="center" wrapText="1"/>
      <protection locked="0" hidden="1"/>
    </xf>
    <xf numFmtId="0" fontId="10" fillId="7" borderId="43" xfId="0" applyFont="1" applyFill="1" applyBorder="1" applyAlignment="1" applyProtection="1">
      <alignment horizontal="center" vertical="center" wrapText="1"/>
      <protection locked="0" hidden="1"/>
    </xf>
    <xf numFmtId="0" fontId="7" fillId="11" borderId="26" xfId="0" applyFont="1" applyFill="1" applyBorder="1" applyAlignment="1" applyProtection="1">
      <alignment horizontal="center" vertical="center"/>
      <protection hidden="1"/>
    </xf>
    <xf numFmtId="0" fontId="7" fillId="11" borderId="27" xfId="0" applyFont="1" applyFill="1" applyBorder="1" applyAlignment="1" applyProtection="1">
      <alignment horizontal="center" vertical="center"/>
      <protection hidden="1"/>
    </xf>
    <xf numFmtId="0" fontId="15" fillId="5" borderId="49" xfId="0" applyFont="1" applyFill="1" applyBorder="1" applyAlignment="1" applyProtection="1">
      <alignment horizontal="center" vertical="center"/>
      <protection hidden="1"/>
    </xf>
    <xf numFmtId="0" fontId="15" fillId="5" borderId="51" xfId="0" applyFont="1" applyFill="1" applyBorder="1" applyAlignment="1" applyProtection="1">
      <alignment horizontal="center" vertical="center"/>
      <protection hidden="1"/>
    </xf>
    <xf numFmtId="0" fontId="15" fillId="5" borderId="50"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11" borderId="24" xfId="0" applyFont="1" applyFill="1" applyBorder="1" applyAlignment="1" applyProtection="1">
      <alignment horizontal="center" vertical="center"/>
      <protection hidden="1"/>
    </xf>
    <xf numFmtId="0" fontId="6" fillId="0" borderId="0" xfId="0" applyFont="1" applyAlignment="1">
      <alignment horizontal="center" vertical="center"/>
    </xf>
  </cellXfs>
  <cellStyles count="3">
    <cellStyle name="Normal" xfId="0" builtinId="0"/>
    <cellStyle name="Normal 2" xfId="1" xr:uid="{9B918B82-5B03-4B4D-AD1E-1F1ED5DA9170}"/>
    <cellStyle name="Normal 3" xfId="2" xr:uid="{8FB5EDF5-AA09-4090-B556-F3F364115DA8}"/>
  </cellStyles>
  <dxfs count="16">
    <dxf>
      <font>
        <color theme="0"/>
      </font>
      <fill>
        <patternFill>
          <bgColor theme="0"/>
        </patternFill>
      </fill>
      <border>
        <left/>
        <right/>
        <top/>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b/>
        <i val="0"/>
        <color rgb="FFFF0000"/>
      </font>
      <fill>
        <patternFill>
          <bgColor rgb="FFFFE699"/>
        </patternFill>
      </fill>
    </dxf>
    <dxf>
      <font>
        <color theme="0"/>
      </font>
      <fill>
        <patternFill patternType="none">
          <bgColor auto="1"/>
        </patternFill>
      </fill>
      <border>
        <left/>
        <right/>
        <top/>
        <bottom/>
        <vertical/>
        <horizontal/>
      </border>
    </dxf>
    <dxf>
      <fill>
        <patternFill>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color theme="1"/>
      </font>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592CB"/>
      <color rgb="FFFFE699"/>
      <color rgb="FFB8D637"/>
      <color rgb="FF8EA9DB"/>
      <color rgb="FFDDEE00"/>
      <color rgb="FFDDEBF7"/>
      <color rgb="FFFFE575"/>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xdr:col>
      <xdr:colOff>1580835</xdr:colOff>
      <xdr:row>7</xdr:row>
      <xdr:rowOff>4125</xdr:rowOff>
    </xdr:to>
    <xdr:pic>
      <xdr:nvPicPr>
        <xdr:cNvPr id="3" name="Imagen 2">
          <a:extLst>
            <a:ext uri="{FF2B5EF4-FFF2-40B4-BE49-F238E27FC236}">
              <a16:creationId xmlns:a16="http://schemas.microsoft.com/office/drawing/2014/main" id="{CA0828AE-199C-460E-93C1-9BE4B31647D8}"/>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447360</xdr:colOff>
      <xdr:row>7</xdr:row>
      <xdr:rowOff>4125</xdr:rowOff>
    </xdr:to>
    <xdr:pic>
      <xdr:nvPicPr>
        <xdr:cNvPr id="3" name="Imagen 2">
          <a:extLst>
            <a:ext uri="{FF2B5EF4-FFF2-40B4-BE49-F238E27FC236}">
              <a16:creationId xmlns:a16="http://schemas.microsoft.com/office/drawing/2014/main" id="{FCC12502-23F5-4F87-BBA4-2155152212DE}"/>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xdr:colOff>
      <xdr:row>1</xdr:row>
      <xdr:rowOff>57150</xdr:rowOff>
    </xdr:from>
    <xdr:to>
      <xdr:col>7</xdr:col>
      <xdr:colOff>733110</xdr:colOff>
      <xdr:row>7</xdr:row>
      <xdr:rowOff>4125</xdr:rowOff>
    </xdr:to>
    <xdr:pic>
      <xdr:nvPicPr>
        <xdr:cNvPr id="2" name="Imagen 1">
          <a:extLst>
            <a:ext uri="{FF2B5EF4-FFF2-40B4-BE49-F238E27FC236}">
              <a16:creationId xmlns:a16="http://schemas.microsoft.com/office/drawing/2014/main" id="{0E5AB3A2-196D-43D9-ADD5-90B599130042}"/>
            </a:ext>
          </a:extLst>
        </xdr:cNvPr>
        <xdr:cNvPicPr>
          <a:picLocks noChangeAspect="1"/>
        </xdr:cNvPicPr>
      </xdr:nvPicPr>
      <xdr:blipFill>
        <a:blip xmlns:r="http://schemas.openxmlformats.org/officeDocument/2006/relationships" r:embed="rId1"/>
        <a:stretch>
          <a:fillRect/>
        </a:stretch>
      </xdr:blipFill>
      <xdr:spPr>
        <a:xfrm>
          <a:off x="390525" y="295275"/>
          <a:ext cx="1571310" cy="1137600"/>
        </a:xfrm>
        <a:prstGeom prst="rect">
          <a:avLst/>
        </a:prstGeom>
      </xdr:spPr>
    </xdr:pic>
    <xdr:clientData/>
  </xdr:twoCellAnchor>
  <xdr:twoCellAnchor editAs="oneCell">
    <xdr:from>
      <xdr:col>19</xdr:col>
      <xdr:colOff>9525</xdr:colOff>
      <xdr:row>1</xdr:row>
      <xdr:rowOff>57150</xdr:rowOff>
    </xdr:from>
    <xdr:to>
      <xdr:col>20</xdr:col>
      <xdr:colOff>733110</xdr:colOff>
      <xdr:row>7</xdr:row>
      <xdr:rowOff>4125</xdr:rowOff>
    </xdr:to>
    <xdr:pic>
      <xdr:nvPicPr>
        <xdr:cNvPr id="3" name="Imagen 2">
          <a:extLst>
            <a:ext uri="{FF2B5EF4-FFF2-40B4-BE49-F238E27FC236}">
              <a16:creationId xmlns:a16="http://schemas.microsoft.com/office/drawing/2014/main" id="{B093D070-7122-4B21-A2B9-6930507D2D85}"/>
            </a:ext>
          </a:extLst>
        </xdr:cNvPr>
        <xdr:cNvPicPr>
          <a:picLocks noChangeAspect="1"/>
        </xdr:cNvPicPr>
      </xdr:nvPicPr>
      <xdr:blipFill>
        <a:blip xmlns:r="http://schemas.openxmlformats.org/officeDocument/2006/relationships" r:embed="rId1"/>
        <a:stretch>
          <a:fillRect/>
        </a:stretch>
      </xdr:blipFill>
      <xdr:spPr>
        <a:xfrm>
          <a:off x="7258050" y="295275"/>
          <a:ext cx="1571310" cy="1137600"/>
        </a:xfrm>
        <a:prstGeom prst="rect">
          <a:avLst/>
        </a:prstGeom>
      </xdr:spPr>
    </xdr:pic>
    <xdr:clientData/>
  </xdr:twoCellAnchor>
  <xdr:twoCellAnchor editAs="oneCell">
    <xdr:from>
      <xdr:col>32</xdr:col>
      <xdr:colOff>9525</xdr:colOff>
      <xdr:row>1</xdr:row>
      <xdr:rowOff>57150</xdr:rowOff>
    </xdr:from>
    <xdr:to>
      <xdr:col>33</xdr:col>
      <xdr:colOff>733110</xdr:colOff>
      <xdr:row>7</xdr:row>
      <xdr:rowOff>4125</xdr:rowOff>
    </xdr:to>
    <xdr:pic>
      <xdr:nvPicPr>
        <xdr:cNvPr id="4" name="Imagen 3">
          <a:extLst>
            <a:ext uri="{FF2B5EF4-FFF2-40B4-BE49-F238E27FC236}">
              <a16:creationId xmlns:a16="http://schemas.microsoft.com/office/drawing/2014/main" id="{4AB1733B-865A-4BED-9F9B-1085BE925DB1}"/>
            </a:ext>
          </a:extLst>
        </xdr:cNvPr>
        <xdr:cNvPicPr>
          <a:picLocks noChangeAspect="1"/>
        </xdr:cNvPicPr>
      </xdr:nvPicPr>
      <xdr:blipFill>
        <a:blip xmlns:r="http://schemas.openxmlformats.org/officeDocument/2006/relationships" r:embed="rId1"/>
        <a:stretch>
          <a:fillRect/>
        </a:stretch>
      </xdr:blipFill>
      <xdr:spPr>
        <a:xfrm>
          <a:off x="14173200" y="295275"/>
          <a:ext cx="1571310" cy="1137600"/>
        </a:xfrm>
        <a:prstGeom prst="rect">
          <a:avLst/>
        </a:prstGeom>
      </xdr:spPr>
    </xdr:pic>
    <xdr:clientData/>
  </xdr:twoCellAnchor>
  <xdr:twoCellAnchor editAs="oneCell">
    <xdr:from>
      <xdr:col>45</xdr:col>
      <xdr:colOff>9525</xdr:colOff>
      <xdr:row>1</xdr:row>
      <xdr:rowOff>57150</xdr:rowOff>
    </xdr:from>
    <xdr:to>
      <xdr:col>46</xdr:col>
      <xdr:colOff>733110</xdr:colOff>
      <xdr:row>7</xdr:row>
      <xdr:rowOff>4125</xdr:rowOff>
    </xdr:to>
    <xdr:pic>
      <xdr:nvPicPr>
        <xdr:cNvPr id="6" name="Imagen 5">
          <a:extLst>
            <a:ext uri="{FF2B5EF4-FFF2-40B4-BE49-F238E27FC236}">
              <a16:creationId xmlns:a16="http://schemas.microsoft.com/office/drawing/2014/main" id="{C41CBDE2-B67C-4C16-99A7-8AA5A376CD14}"/>
            </a:ext>
          </a:extLst>
        </xdr:cNvPr>
        <xdr:cNvPicPr>
          <a:picLocks noChangeAspect="1"/>
        </xdr:cNvPicPr>
      </xdr:nvPicPr>
      <xdr:blipFill>
        <a:blip xmlns:r="http://schemas.openxmlformats.org/officeDocument/2006/relationships" r:embed="rId1"/>
        <a:stretch>
          <a:fillRect/>
        </a:stretch>
      </xdr:blipFill>
      <xdr:spPr>
        <a:xfrm>
          <a:off x="21088350" y="295275"/>
          <a:ext cx="1571310" cy="113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D637"/>
  </sheetPr>
  <dimension ref="A1:B60"/>
  <sheetViews>
    <sheetView showGridLines="0" tabSelected="1" workbookViewId="0">
      <selection activeCell="D15" sqref="D15"/>
    </sheetView>
  </sheetViews>
  <sheetFormatPr baseColWidth="10" defaultColWidth="9.140625" defaultRowHeight="18.75" x14ac:dyDescent="0.4"/>
  <cols>
    <col min="1" max="1" width="5.7109375" style="4" customWidth="1"/>
    <col min="2" max="2" width="85.7109375" style="4" customWidth="1"/>
    <col min="3" max="1025" width="10.7109375" style="43" customWidth="1"/>
    <col min="1026" max="16384" width="9.140625" style="43"/>
  </cols>
  <sheetData>
    <row r="1" spans="2:2" s="56" customFormat="1" ht="15" x14ac:dyDescent="0.25"/>
    <row r="2" spans="2:2" s="56" customFormat="1" ht="15" x14ac:dyDescent="0.25"/>
    <row r="3" spans="2:2" s="56" customFormat="1" ht="15" x14ac:dyDescent="0.25"/>
    <row r="4" spans="2:2" s="56" customFormat="1" ht="15" x14ac:dyDescent="0.25"/>
    <row r="5" spans="2:2" s="56" customFormat="1" ht="15" x14ac:dyDescent="0.25"/>
    <row r="6" spans="2:2" s="56" customFormat="1" ht="15" x14ac:dyDescent="0.25"/>
    <row r="7" spans="2:2" s="56" customFormat="1" ht="15" x14ac:dyDescent="0.25"/>
    <row r="8" spans="2:2" s="56" customFormat="1" ht="15.75" thickBot="1" x14ac:dyDescent="0.3"/>
    <row r="9" spans="2:2" s="56" customFormat="1" ht="39.950000000000003" customHeight="1" thickBot="1" x14ac:dyDescent="0.3">
      <c r="B9" s="82" t="s">
        <v>120</v>
      </c>
    </row>
    <row r="10" spans="2:2" s="56" customFormat="1" ht="9.9499999999999993" customHeight="1" x14ac:dyDescent="0.25"/>
    <row r="11" spans="2:2" s="56" customFormat="1" ht="30" customHeight="1" x14ac:dyDescent="0.25">
      <c r="B11" s="83" t="s">
        <v>121</v>
      </c>
    </row>
    <row r="12" spans="2:2" s="56" customFormat="1" ht="9.9499999999999993" customHeight="1" x14ac:dyDescent="0.25">
      <c r="B12" s="83"/>
    </row>
    <row r="13" spans="2:2" s="56" customFormat="1" ht="45" customHeight="1" x14ac:dyDescent="0.25">
      <c r="B13" s="84" t="s">
        <v>126</v>
      </c>
    </row>
    <row r="14" spans="2:2" s="56" customFormat="1" ht="9.9499999999999993" customHeight="1" x14ac:dyDescent="0.25">
      <c r="B14" s="83"/>
    </row>
    <row r="15" spans="2:2" s="56" customFormat="1" ht="65.099999999999994" customHeight="1" x14ac:dyDescent="0.25">
      <c r="B15" s="84" t="s">
        <v>102</v>
      </c>
    </row>
    <row r="16" spans="2:2" s="56" customFormat="1" ht="9.9499999999999993" customHeight="1" x14ac:dyDescent="0.25">
      <c r="B16" s="83"/>
    </row>
    <row r="17" spans="2:2" s="56" customFormat="1" ht="30" customHeight="1" x14ac:dyDescent="0.25">
      <c r="B17" s="84" t="s">
        <v>103</v>
      </c>
    </row>
    <row r="18" spans="2:2" s="56" customFormat="1" ht="9.9499999999999993" customHeight="1" x14ac:dyDescent="0.25">
      <c r="B18" s="84"/>
    </row>
    <row r="19" spans="2:2" s="56" customFormat="1" ht="30" customHeight="1" x14ac:dyDescent="0.25">
      <c r="B19" s="84" t="s">
        <v>127</v>
      </c>
    </row>
    <row r="20" spans="2:2" s="56" customFormat="1" ht="9.9499999999999993" customHeight="1" thickBot="1" x14ac:dyDescent="0.3">
      <c r="B20" s="84"/>
    </row>
    <row r="21" spans="2:2" s="56" customFormat="1" ht="15" customHeight="1" thickBot="1" x14ac:dyDescent="0.3">
      <c r="B21" s="85" t="s">
        <v>104</v>
      </c>
    </row>
    <row r="22" spans="2:2" s="56" customFormat="1" ht="9.9499999999999993" customHeight="1" thickBot="1" x14ac:dyDescent="0.3">
      <c r="B22" s="84"/>
    </row>
    <row r="23" spans="2:2" s="56" customFormat="1" ht="15" customHeight="1" x14ac:dyDescent="0.25">
      <c r="B23" s="86" t="s">
        <v>105</v>
      </c>
    </row>
    <row r="24" spans="2:2" s="56" customFormat="1" ht="15" customHeight="1" x14ac:dyDescent="0.25">
      <c r="B24" s="87" t="s">
        <v>106</v>
      </c>
    </row>
    <row r="25" spans="2:2" s="56" customFormat="1" ht="15" customHeight="1" x14ac:dyDescent="0.25">
      <c r="B25" s="87" t="s">
        <v>107</v>
      </c>
    </row>
    <row r="26" spans="2:2" s="56" customFormat="1" ht="15" customHeight="1" x14ac:dyDescent="0.25">
      <c r="B26" s="87" t="s">
        <v>108</v>
      </c>
    </row>
    <row r="27" spans="2:2" s="56" customFormat="1" ht="15" customHeight="1" x14ac:dyDescent="0.25">
      <c r="B27" s="87" t="s">
        <v>109</v>
      </c>
    </row>
    <row r="28" spans="2:2" s="56" customFormat="1" ht="30" customHeight="1" x14ac:dyDescent="0.25">
      <c r="B28" s="87" t="s">
        <v>110</v>
      </c>
    </row>
    <row r="29" spans="2:2" s="56" customFormat="1" ht="30" x14ac:dyDescent="0.25">
      <c r="B29" s="87" t="s">
        <v>111</v>
      </c>
    </row>
    <row r="30" spans="2:2" s="56" customFormat="1" ht="30" customHeight="1" thickBot="1" x14ac:dyDescent="0.3">
      <c r="B30" s="88" t="s">
        <v>112</v>
      </c>
    </row>
    <row r="31" spans="2:2" s="56" customFormat="1" ht="15" customHeight="1" thickBot="1" x14ac:dyDescent="0.3">
      <c r="B31" s="84"/>
    </row>
    <row r="32" spans="2:2" s="56" customFormat="1" ht="15" customHeight="1" thickBot="1" x14ac:dyDescent="0.3">
      <c r="B32" s="89" t="s">
        <v>113</v>
      </c>
    </row>
    <row r="33" spans="2:2" s="56" customFormat="1" ht="9.9499999999999993" customHeight="1" x14ac:dyDescent="0.25"/>
    <row r="34" spans="2:2" s="56" customFormat="1" ht="15" customHeight="1" x14ac:dyDescent="0.25">
      <c r="B34" s="90" t="s">
        <v>114</v>
      </c>
    </row>
    <row r="35" spans="2:2" s="56" customFormat="1" ht="15" customHeight="1" x14ac:dyDescent="0.25">
      <c r="B35" s="91" t="s">
        <v>115</v>
      </c>
    </row>
    <row r="36" spans="2:2" s="56" customFormat="1" ht="15" customHeight="1" x14ac:dyDescent="0.25">
      <c r="B36" s="91" t="s">
        <v>116</v>
      </c>
    </row>
    <row r="37" spans="2:2" s="56" customFormat="1" ht="15" customHeight="1" x14ac:dyDescent="0.25">
      <c r="B37" s="91" t="s">
        <v>117</v>
      </c>
    </row>
    <row r="38" spans="2:2" s="56" customFormat="1" ht="15" customHeight="1" x14ac:dyDescent="0.25">
      <c r="B38" s="92" t="s">
        <v>118</v>
      </c>
    </row>
    <row r="39" spans="2:2" s="56" customFormat="1" ht="15" x14ac:dyDescent="0.25">
      <c r="B39" s="92" t="s">
        <v>119</v>
      </c>
    </row>
    <row r="40" spans="2:2" s="56" customFormat="1" ht="15" x14ac:dyDescent="0.25">
      <c r="B40" s="92" t="s">
        <v>125</v>
      </c>
    </row>
    <row r="41" spans="2:2" s="56" customFormat="1" ht="15" customHeight="1" thickBot="1" x14ac:dyDescent="0.3">
      <c r="B41" s="93"/>
    </row>
    <row r="42" spans="2:2" s="56" customFormat="1" ht="15" customHeight="1" thickBot="1" x14ac:dyDescent="0.3">
      <c r="B42" s="89" t="s">
        <v>122</v>
      </c>
    </row>
    <row r="43" spans="2:2" ht="9.9499999999999993" customHeight="1" x14ac:dyDescent="0.4">
      <c r="B43" s="45"/>
    </row>
    <row r="44" spans="2:2" ht="45" customHeight="1" x14ac:dyDescent="0.4">
      <c r="B44" s="44" t="s">
        <v>123</v>
      </c>
    </row>
    <row r="45" spans="2:2" ht="9.9499999999999993" customHeight="1" x14ac:dyDescent="0.4">
      <c r="B45" s="44"/>
    </row>
    <row r="46" spans="2:2" ht="35.1" customHeight="1" x14ac:dyDescent="0.4">
      <c r="B46" s="94" t="s">
        <v>124</v>
      </c>
    </row>
    <row r="47" spans="2:2" ht="9.9499999999999993" customHeight="1" x14ac:dyDescent="0.4">
      <c r="B47" s="46"/>
    </row>
    <row r="48" spans="2:2" ht="15" customHeight="1" x14ac:dyDescent="0.4">
      <c r="B48" s="46" t="s">
        <v>30</v>
      </c>
    </row>
    <row r="49" spans="2:2" ht="15" customHeight="1" x14ac:dyDescent="0.4">
      <c r="B49" s="47" t="s">
        <v>31</v>
      </c>
    </row>
    <row r="50" spans="2:2" ht="15" customHeight="1" x14ac:dyDescent="0.4">
      <c r="B50" s="47" t="s">
        <v>32</v>
      </c>
    </row>
    <row r="51" spans="2:2" ht="15" customHeight="1" x14ac:dyDescent="0.4">
      <c r="B51" s="48" t="s">
        <v>33</v>
      </c>
    </row>
    <row r="52" spans="2:2" ht="15" customHeight="1" x14ac:dyDescent="0.4">
      <c r="B52" s="48" t="s">
        <v>34</v>
      </c>
    </row>
    <row r="53" spans="2:2" ht="15" customHeight="1" x14ac:dyDescent="0.4">
      <c r="B53" s="48" t="s">
        <v>35</v>
      </c>
    </row>
    <row r="54" spans="2:2" ht="15" customHeight="1" x14ac:dyDescent="0.4">
      <c r="B54" s="47" t="s">
        <v>36</v>
      </c>
    </row>
    <row r="55" spans="2:2" ht="15" customHeight="1" x14ac:dyDescent="0.4">
      <c r="B55" s="48" t="s">
        <v>37</v>
      </c>
    </row>
    <row r="56" spans="2:2" ht="15" customHeight="1" x14ac:dyDescent="0.4">
      <c r="B56" s="104" t="s">
        <v>38</v>
      </c>
    </row>
    <row r="57" spans="2:2" ht="15" customHeight="1" x14ac:dyDescent="0.4">
      <c r="B57" s="104"/>
    </row>
    <row r="58" spans="2:2" ht="15" customHeight="1" x14ac:dyDescent="0.4">
      <c r="B58" s="46"/>
    </row>
    <row r="59" spans="2:2" ht="15" customHeight="1" x14ac:dyDescent="0.4">
      <c r="B59" s="46"/>
    </row>
    <row r="60" spans="2:2" ht="15" customHeight="1" x14ac:dyDescent="0.4">
      <c r="B60" s="46"/>
    </row>
  </sheetData>
  <sheetProtection algorithmName="SHA-512" hashValue="fhia0CBR56VDnDk6sSiPn2gat5NTER5OTP0pyowBxIaxim+8z4DNANdjwZEWP6M0HFNjrRIdQMlcXtDygvmPXw==" saltValue="bjKZ30BvlzL3n0W5U4kzqA==" spinCount="100000" sheet="1" objects="1" scenarios="1"/>
  <mergeCells count="1">
    <mergeCell ref="B56:B57"/>
  </mergeCells>
  <printOptions horizontalCentered="1"/>
  <pageMargins left="0.59055118110236227" right="0.59055118110236227" top="0.59055118110236227" bottom="0.59055118110236227" header="0.19685039370078741" footer="0.19685039370078741"/>
  <pageSetup paperSize="9" firstPageNumber="0" orientation="portrait" r:id="rId1"/>
  <headerFooter>
    <oddFooter>&amp;L&amp;"Nunito Sans,Normal"&amp;8MOD70&amp;C&amp;"Nunito Sans,Normal"&amp;8&amp;A&amp;R&amp;"Nunito Sans,Normal"&amp;8&amp;P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40CB-1B77-48D4-96CE-5A901DAA3FF7}">
  <sheetPr>
    <tabColor rgb="FF0592CB"/>
    <pageSetUpPr fitToPage="1"/>
  </sheetPr>
  <dimension ref="B8:I37"/>
  <sheetViews>
    <sheetView showGridLines="0" zoomScaleNormal="100" workbookViewId="0">
      <selection activeCell="F25" sqref="F25"/>
    </sheetView>
  </sheetViews>
  <sheetFormatPr baseColWidth="10" defaultColWidth="11.42578125" defaultRowHeight="15" customHeight="1" x14ac:dyDescent="0.25"/>
  <cols>
    <col min="1" max="1" width="5.7109375" style="23" customWidth="1"/>
    <col min="2" max="2" width="17" style="23" customWidth="1"/>
    <col min="3" max="3" width="15.28515625" style="23" customWidth="1"/>
    <col min="4" max="4" width="6.7109375" style="23" customWidth="1"/>
    <col min="5" max="8" width="10.7109375" style="23" customWidth="1"/>
    <col min="9" max="9" width="35.7109375" style="23" customWidth="1"/>
    <col min="10" max="10" width="5.7109375" style="23" customWidth="1"/>
    <col min="11" max="16384" width="11.42578125" style="23"/>
  </cols>
  <sheetData>
    <row r="8" spans="2:9" ht="15" customHeight="1" thickBot="1" x14ac:dyDescent="0.3"/>
    <row r="9" spans="2:9" ht="13.5" customHeight="1" x14ac:dyDescent="0.25">
      <c r="B9" s="105" t="str">
        <f>IFERROR(VLOOKUP(AUXILIAR!$B$7,AUXILIAR!$D$7:$F$81,3,FALSE),"")</f>
        <v>PROGRAMA DE AYUDAS DIRIGIDAS A LOS CCTT DE LA REGIÓN DE MURCIA DESTINADAS A LA REALIZACIÓN DE ACTIVIDADES DE I+D DE CARÁCTER NO ECONÓMICO.</v>
      </c>
      <c r="C9" s="106"/>
      <c r="D9" s="106"/>
      <c r="E9" s="106"/>
      <c r="F9" s="106"/>
      <c r="G9" s="106"/>
      <c r="H9" s="106"/>
      <c r="I9" s="107"/>
    </row>
    <row r="10" spans="2:9" x14ac:dyDescent="0.25">
      <c r="B10" s="108"/>
      <c r="C10" s="109"/>
      <c r="D10" s="109"/>
      <c r="E10" s="109"/>
      <c r="F10" s="109"/>
      <c r="G10" s="109"/>
      <c r="H10" s="109"/>
      <c r="I10" s="110"/>
    </row>
    <row r="11" spans="2:9" ht="15.75" thickBot="1" x14ac:dyDescent="0.3">
      <c r="B11" s="111"/>
      <c r="C11" s="112"/>
      <c r="D11" s="112"/>
      <c r="E11" s="112"/>
      <c r="F11" s="112"/>
      <c r="G11" s="112"/>
      <c r="H11" s="112"/>
      <c r="I11" s="113"/>
    </row>
    <row r="12" spans="2:9" ht="15" customHeight="1" thickBot="1" x14ac:dyDescent="0.3"/>
    <row r="13" spans="2:9" ht="20.100000000000001" customHeight="1" thickBot="1" x14ac:dyDescent="0.3">
      <c r="B13" s="27" t="s">
        <v>0</v>
      </c>
      <c r="C13" s="101">
        <f>AUXILIAR!$P$9</f>
        <v>2024</v>
      </c>
      <c r="D13" s="53"/>
      <c r="F13" s="124" t="s">
        <v>75</v>
      </c>
      <c r="G13" s="124"/>
      <c r="H13" s="124"/>
      <c r="I13" s="125" t="str">
        <f>IFERROR(IF(AND(AUXILIAR!$P$5=0,AUXILIAR!$P$6=0,AUXILIAR!$P$7=0),"",IF(AND(AUXILIAR!$P$6=0,AUXILIAR!$P$7=0),VLOOKUP(AUXILIAR!$B$7,AUXILIAR!$D$7:$I$81,4,FALSE),IF(AND(AUXILIAR!$P$6&lt;&gt;0,AUXILIAR!$P$7=0),CONCATENATE(VLOOKUP(AUXILIAR!$B$7,AUXILIAR!$D$7:$I$81,4,FALSE),"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4" spans="2:9" ht="15" customHeight="1" thickBot="1" x14ac:dyDescent="0.3">
      <c r="B14" s="27"/>
      <c r="F14" s="124"/>
      <c r="G14" s="124"/>
      <c r="H14" s="124"/>
      <c r="I14" s="126"/>
    </row>
    <row r="15" spans="2:9" ht="20.100000000000001" customHeight="1" thickBot="1" x14ac:dyDescent="0.3">
      <c r="B15" s="27" t="s">
        <v>1</v>
      </c>
      <c r="C15" s="102">
        <f>VLOOKUP(AUXILIAR!$B$7,AUXILIAR!$D$7:$F$81,2,FALSE)</f>
        <v>8</v>
      </c>
      <c r="D15" s="54"/>
      <c r="F15" s="124"/>
      <c r="G15" s="124"/>
      <c r="H15" s="124"/>
      <c r="I15" s="127"/>
    </row>
    <row r="16" spans="2:9" ht="15" customHeight="1" thickBot="1" x14ac:dyDescent="0.3">
      <c r="B16" s="27"/>
    </row>
    <row r="17" spans="2:9" ht="20.100000000000001" customHeight="1" thickBot="1" x14ac:dyDescent="0.3">
      <c r="B17" s="27" t="s">
        <v>2</v>
      </c>
      <c r="C17" s="103"/>
      <c r="D17" s="53"/>
      <c r="E17" s="53"/>
      <c r="F17" s="124" t="str">
        <f>CONCATENATE("BORM EXTRACTO","
 ","CONVOCATORIA","
 ","(Y MODIFICACIONES):")</f>
        <v>BORM EXTRACTO
 CONVOCATORIA
 (Y MODIFICACIONES):</v>
      </c>
      <c r="G17" s="124"/>
      <c r="H17" s="124"/>
      <c r="I17" s="128" t="str">
        <f>IF(AUXILIAR!B7="X","",IF(AND(AUXILIAR!$P$11="",AUXILIAR!$P$12="",AUXILIAR!$P$13=""),"",IF(AND(AUXILIAR!$P$12="",AUXILIAR!$P$13=""),AUXILIAR!$P$11,IF(AND(AUXILIAR!$P$12&lt;&gt;"",AUXILIAR!$P$13=""),CONCATENATE(AUXILIAR!$P$11,"
",AUXILIAR!$P$12),CONCATENATE(AUXILIAR!$P$11,"
",AUXILIAR!$P$12,"
",AUXILIAR!$P$13)))))</f>
        <v>nº 143, de 21 de junio de 2024
nº 180, de 3 de agosto de 2024</v>
      </c>
    </row>
    <row r="18" spans="2:9" ht="15" customHeight="1" thickBot="1" x14ac:dyDescent="0.3">
      <c r="B18" s="27"/>
      <c r="F18" s="124"/>
      <c r="G18" s="124"/>
      <c r="H18" s="124"/>
      <c r="I18" s="129"/>
    </row>
    <row r="19" spans="2:9" ht="20.100000000000001" customHeight="1" thickBot="1" x14ac:dyDescent="0.3">
      <c r="B19" s="27" t="s">
        <v>3</v>
      </c>
      <c r="C19" s="50" t="str">
        <f>CONCATENATE(C13,".",TEXT(C15,"00"),".",C17,".")</f>
        <v>2024.08..</v>
      </c>
      <c r="D19" s="29"/>
      <c r="F19" s="124"/>
      <c r="G19" s="124"/>
      <c r="H19" s="124"/>
      <c r="I19" s="130"/>
    </row>
    <row r="21" spans="2:9" ht="20.100000000000001" customHeight="1" x14ac:dyDescent="0.25">
      <c r="B21" s="117" t="s">
        <v>4</v>
      </c>
      <c r="C21" s="118"/>
      <c r="D21" s="119"/>
      <c r="E21" s="119"/>
      <c r="F21" s="119"/>
      <c r="G21" s="119"/>
      <c r="H21" s="119"/>
      <c r="I21" s="120"/>
    </row>
    <row r="22" spans="2:9" ht="20.100000000000001" customHeight="1" x14ac:dyDescent="0.25">
      <c r="B22" s="117"/>
      <c r="C22" s="121"/>
      <c r="D22" s="122"/>
      <c r="E22" s="122"/>
      <c r="F22" s="122"/>
      <c r="G22" s="122"/>
      <c r="H22" s="122"/>
      <c r="I22" s="123"/>
    </row>
    <row r="23" spans="2:9" ht="15" customHeight="1" x14ac:dyDescent="0.25">
      <c r="B23" s="27"/>
    </row>
    <row r="24" spans="2:9" ht="20.100000000000001" customHeight="1" x14ac:dyDescent="0.25">
      <c r="B24" s="27"/>
      <c r="H24" s="22" t="s">
        <v>92</v>
      </c>
      <c r="I24" s="22" t="s">
        <v>93</v>
      </c>
    </row>
    <row r="25" spans="2:9" ht="20.100000000000001" customHeight="1" x14ac:dyDescent="0.25">
      <c r="B25" s="55" t="str">
        <f>IF(AUXILIAR!S6="SÍ","FECHA INICIO PLAZO DE EJECUCIÓN (dd/mm/aa):","(*) FECHA INICIO PLAZO DE EJECUCIÓN (dd/mm/aa):")</f>
        <v>(*) FECHA INICIO PLAZO DE EJECUCIÓN (dd/mm/aa):</v>
      </c>
      <c r="C25" s="56"/>
      <c r="D25" s="56"/>
      <c r="F25" s="100">
        <v>45658</v>
      </c>
      <c r="H25" s="99"/>
      <c r="I25" s="57">
        <f>IF(AND(F25="",H25=""),"",IF(AND(F25&lt;&gt;"",H25=""),F25,IF(AND(F25&lt;&gt;"",H25&lt;&gt;""),H25,H25)))</f>
        <v>45658</v>
      </c>
    </row>
    <row r="26" spans="2:9" ht="15" customHeight="1" x14ac:dyDescent="0.25">
      <c r="B26" s="4"/>
      <c r="C26" s="56"/>
      <c r="D26" s="56"/>
      <c r="F26" s="22"/>
      <c r="I26" s="22"/>
    </row>
    <row r="27" spans="2:9" ht="20.100000000000001" customHeight="1" x14ac:dyDescent="0.25">
      <c r="B27" s="55" t="str">
        <f>IF(AUXILIAR!S6="SÍ","(*) FECHA FINAL PLAZO DE EJECUCIÓN (dd/mm/aa):","(**) FECHA FINAL PLAZO DE EJECUCIÓN (dd/mm/aa):")</f>
        <v>(**) FECHA FINAL PLAZO DE EJECUCIÓN (dd/mm/aa):</v>
      </c>
      <c r="C27" s="56"/>
      <c r="D27" s="56"/>
      <c r="F27" s="51"/>
      <c r="H27" s="99"/>
      <c r="I27" s="57" t="str">
        <f>IF(AND(F27="",H27=""),"",IF(AND(F27&lt;&gt;"",H27=""),F27,IF(AND(F27&lt;&gt;"",H27&lt;&gt;""),H27,H27)))</f>
        <v/>
      </c>
    </row>
    <row r="28" spans="2:9" ht="15" customHeight="1" thickBot="1" x14ac:dyDescent="0.3">
      <c r="B28" s="4"/>
      <c r="C28" s="56"/>
      <c r="D28" s="56"/>
      <c r="F28" s="22"/>
      <c r="I28" s="22"/>
    </row>
    <row r="29" spans="2:9" ht="20.100000000000001" customHeight="1" thickBot="1" x14ac:dyDescent="0.3">
      <c r="B29" s="55" t="s">
        <v>51</v>
      </c>
      <c r="C29" s="56"/>
      <c r="D29" s="56"/>
      <c r="F29" s="52" t="str">
        <f>IF(F27="","",AUXILIAR!S18)</f>
        <v/>
      </c>
      <c r="H29" s="99"/>
      <c r="I29" s="57" t="str">
        <f>IF(AND(F29="",H29=""),"",IF(AND(F29&lt;&gt;"",H29=""),F29,IF(AND(F29&lt;&gt;"",H29&lt;&gt;""),H29,H29)))</f>
        <v/>
      </c>
    </row>
    <row r="32" spans="2:9" ht="75" customHeight="1" x14ac:dyDescent="0.25">
      <c r="B32" s="114"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2" s="114"/>
      <c r="D32" s="114"/>
      <c r="E32" s="114"/>
      <c r="F32" s="114"/>
      <c r="G32" s="114"/>
      <c r="H32" s="114"/>
      <c r="I32" s="114"/>
    </row>
    <row r="33" spans="2:9" ht="15" customHeight="1" x14ac:dyDescent="0.25">
      <c r="B33" s="58"/>
      <c r="C33" s="58"/>
      <c r="D33" s="58"/>
      <c r="E33" s="58"/>
      <c r="F33" s="58"/>
      <c r="G33" s="58"/>
      <c r="H33" s="58"/>
      <c r="I33" s="58"/>
    </row>
    <row r="34" spans="2:9" ht="15" customHeight="1" thickBot="1" x14ac:dyDescent="0.3">
      <c r="B34" s="27"/>
      <c r="C34" s="27"/>
      <c r="D34" s="27"/>
      <c r="E34" s="27"/>
    </row>
    <row r="35" spans="2:9" ht="60" customHeight="1" thickBot="1" x14ac:dyDescent="0.3">
      <c r="B35" s="27" t="s">
        <v>17</v>
      </c>
      <c r="C35" s="115" t="s">
        <v>28</v>
      </c>
      <c r="D35" s="116"/>
    </row>
    <row r="36" spans="2:9" ht="20.100000000000001" customHeight="1" x14ac:dyDescent="0.25">
      <c r="B36" s="27"/>
      <c r="C36" s="27"/>
      <c r="D36" s="27"/>
      <c r="E36" s="27"/>
    </row>
    <row r="37" spans="2:9" ht="20.100000000000001" customHeight="1" x14ac:dyDescent="0.25">
      <c r="B37" s="27"/>
      <c r="C37" s="27"/>
      <c r="D37" s="27"/>
      <c r="E37" s="27"/>
    </row>
  </sheetData>
  <sheetProtection algorithmName="SHA-512" hashValue="U9NUjUZYWIOuXrg34R6wSl0aKdSGLC/4Zq3ODZA4DUQbo57bsCdTPnftH7+YXGpmAMBjwbUXPINOLZuygUjCIg==" saltValue="HmlXQSkdySitegR5fKjciw==" spinCount="100000" sheet="1"/>
  <protectedRanges>
    <protectedRange algorithmName="SHA-512" hashValue="FavXWmTTOvZKDIjnX6fmF6v2GDBiAxcUAQ/sAxwhMeFat01alfWxQx1I4Aig6K9A6/jt74Dg7AraEjx8IsZGxw==" saltValue="cz9RugxWKGKSA6+gPiwpNw==" spinCount="100000" sqref="H25 H27 H29" name="Rango1"/>
  </protectedRanges>
  <mergeCells count="9">
    <mergeCell ref="B9:I11"/>
    <mergeCell ref="B32:I32"/>
    <mergeCell ref="C35:D35"/>
    <mergeCell ref="B21:B22"/>
    <mergeCell ref="C21:I22"/>
    <mergeCell ref="F13:H15"/>
    <mergeCell ref="F17:H19"/>
    <mergeCell ref="I13:I15"/>
    <mergeCell ref="I17:I19"/>
  </mergeCells>
  <conditionalFormatting sqref="H25:I25 H27:I27 H29:I29">
    <cfRule type="expression" dxfId="12" priority="19">
      <formula>$I25&lt;&gt;$F25</formula>
    </cfRule>
  </conditionalFormatting>
  <printOptions horizontalCentered="1"/>
  <pageMargins left="0.59055118110236227" right="0.59055118110236227" top="0.59055118110236227" bottom="0.59055118110236227" header="0.19685039370078741" footer="0.19685039370078741"/>
  <pageSetup paperSize="9" scale="69" orientation="portrait" r:id="rId1"/>
  <headerFooter>
    <oddFooter>&amp;L&amp;"Nunito Sans,Normal"&amp;8MOD70&amp;C&amp;"Nunito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9C7C0532-3D8A-4AB0-AC53-5A8774BAA5CA}">
            <xm:f>AUXILIAR!$J$6="NO"</xm:f>
            <x14:dxf>
              <font>
                <b val="0"/>
                <i val="0"/>
                <color theme="1"/>
              </font>
              <fill>
                <patternFill>
                  <bgColor theme="8" tint="0.79998168889431442"/>
                </patternFill>
              </fill>
              <border>
                <left style="thin">
                  <color auto="1"/>
                </left>
                <right style="thin">
                  <color auto="1"/>
                </right>
                <top style="thin">
                  <color auto="1"/>
                </top>
                <bottom style="thin">
                  <color auto="1"/>
                </bottom>
                <vertical/>
                <horizontal/>
              </border>
            </x14:dxf>
          </x14:cfRule>
          <xm:sqref>C17</xm:sqref>
        </x14:conditionalFormatting>
        <x14:conditionalFormatting xmlns:xm="http://schemas.microsoft.com/office/excel/2006/main">
          <x14:cfRule type="expression" priority="18" id="{147311D8-47A0-4D1D-9F23-AC03B509C7F7}">
            <xm:f>AUXILIAR!$S$5="SÍ"</xm:f>
            <x14:dxf>
              <fill>
                <patternFill>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m:sqref>F25</xm:sqref>
        </x14:conditionalFormatting>
        <x14:conditionalFormatting xmlns:xm="http://schemas.microsoft.com/office/excel/2006/main">
          <x14:cfRule type="expression" priority="2" stopIfTrue="1" id="{00000000-000E-0000-0100-000003000000}">
            <xm:f>OR(USUARIO!$C$2="",AUXILIAR!$V$6&lt;&gt;USUARIO!$C$2)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53DA56-4D0F-4835-B0DF-96B37DF811A5}">
          <x14:formula1>
            <xm:f>OFFSET(AUXILIAR!$M$7,0,,COUNTIF(LÍNEA,"&lt;&gt;X"))</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7785-4FC8-4D58-94B7-787A301E4B7B}">
  <sheetPr>
    <tabColor rgb="FF0592CB"/>
  </sheetPr>
  <dimension ref="B1:AY30"/>
  <sheetViews>
    <sheetView showGridLines="0" zoomScale="90" zoomScaleNormal="90" zoomScaleSheetLayoutView="40" workbookViewId="0">
      <pane ySplit="11" topLeftCell="A12" activePane="bottomLeft" state="frozen"/>
      <selection pane="bottomLeft" activeCell="K9" sqref="K9:L9"/>
    </sheetView>
  </sheetViews>
  <sheetFormatPr baseColWidth="10" defaultColWidth="11.42578125" defaultRowHeight="18.75" x14ac:dyDescent="0.25"/>
  <cols>
    <col min="1" max="1" width="5.7109375" style="33" customWidth="1"/>
    <col min="2" max="2" width="10.7109375" style="30" hidden="1" customWidth="1"/>
    <col min="3" max="3" width="11.5703125" style="31" hidden="1" customWidth="1"/>
    <col min="4" max="4" width="10.7109375" style="30" hidden="1" customWidth="1"/>
    <col min="5" max="5" width="11.42578125" style="32" hidden="1" customWidth="1"/>
    <col min="6" max="6" width="5.7109375" style="32" hidden="1" customWidth="1"/>
    <col min="7" max="7" width="12.7109375" style="33" customWidth="1"/>
    <col min="8" max="8" width="15" style="33" bestFit="1" customWidth="1"/>
    <col min="9" max="9" width="16.7109375" style="33" customWidth="1"/>
    <col min="10" max="12" width="15.7109375" style="33" customWidth="1"/>
    <col min="13" max="14" width="5.7109375" style="33" customWidth="1"/>
    <col min="15" max="15" width="10.7109375" style="30" hidden="1" customWidth="1"/>
    <col min="16" max="16" width="11.5703125" style="31" hidden="1" customWidth="1"/>
    <col min="17" max="17" width="10.7109375" style="30" hidden="1" customWidth="1"/>
    <col min="18" max="18" width="11.42578125" style="32" hidden="1" customWidth="1"/>
    <col min="19" max="19" width="5.7109375" style="32" hidden="1" customWidth="1"/>
    <col min="20" max="20" width="12.7109375" style="34" customWidth="1"/>
    <col min="21" max="21" width="15.7109375" style="33" customWidth="1"/>
    <col min="22" max="22" width="16.7109375" style="33" customWidth="1"/>
    <col min="23" max="25" width="15.7109375" style="33" customWidth="1"/>
    <col min="26" max="27" width="5.7109375" style="33" customWidth="1"/>
    <col min="28" max="28" width="10.7109375" style="30" hidden="1" customWidth="1"/>
    <col min="29" max="29" width="11.5703125" style="31" hidden="1" customWidth="1"/>
    <col min="30" max="30" width="10.7109375" style="30" hidden="1" customWidth="1"/>
    <col min="31" max="31" width="11.42578125" style="32" hidden="1" customWidth="1"/>
    <col min="32" max="32" width="5.7109375" style="32" hidden="1" customWidth="1"/>
    <col min="33" max="33" width="12.7109375" style="34" customWidth="1"/>
    <col min="34" max="34" width="15.7109375" style="33" customWidth="1"/>
    <col min="35" max="35" width="16.7109375" style="33" customWidth="1"/>
    <col min="36" max="38" width="15.7109375" style="33" customWidth="1"/>
    <col min="39" max="40" width="5.7109375" style="33" customWidth="1"/>
    <col min="41" max="41" width="10.7109375" style="30" hidden="1" customWidth="1"/>
    <col min="42" max="42" width="11.5703125" style="31" hidden="1" customWidth="1"/>
    <col min="43" max="43" width="10.7109375" style="30" hidden="1" customWidth="1"/>
    <col min="44" max="44" width="11.42578125" style="32" hidden="1" customWidth="1"/>
    <col min="45" max="45" width="5.7109375" style="32" hidden="1" customWidth="1"/>
    <col min="46" max="46" width="12.7109375" style="34" customWidth="1"/>
    <col min="47" max="47" width="15.7109375" style="33" customWidth="1"/>
    <col min="48" max="48" width="16.7109375" style="33" customWidth="1"/>
    <col min="49" max="51" width="15.7109375" style="33" customWidth="1"/>
    <col min="52" max="52" width="5.7109375" style="33" customWidth="1"/>
    <col min="53" max="16384" width="11.42578125" style="33"/>
  </cols>
  <sheetData>
    <row r="1" spans="2:51" x14ac:dyDescent="0.25">
      <c r="O1" s="79"/>
      <c r="P1" s="80"/>
      <c r="Q1" s="79"/>
      <c r="R1" s="81"/>
      <c r="S1" s="81"/>
      <c r="AB1" s="79"/>
      <c r="AC1" s="80"/>
      <c r="AD1" s="79"/>
      <c r="AE1" s="81"/>
      <c r="AF1" s="81"/>
      <c r="AO1" s="79"/>
      <c r="AP1" s="80"/>
      <c r="AQ1" s="79"/>
      <c r="AR1" s="81"/>
      <c r="AS1" s="81"/>
    </row>
    <row r="2" spans="2:51" ht="15" customHeight="1" x14ac:dyDescent="0.25">
      <c r="I2" s="59"/>
      <c r="J2" s="59"/>
      <c r="K2" s="59"/>
      <c r="L2" s="59"/>
      <c r="V2" s="59"/>
      <c r="W2" s="59"/>
      <c r="X2" s="59"/>
      <c r="Y2" s="59"/>
      <c r="AI2" s="59"/>
      <c r="AJ2" s="59"/>
      <c r="AK2" s="59"/>
      <c r="AL2" s="59"/>
      <c r="AV2" s="59"/>
      <c r="AW2" s="59"/>
      <c r="AX2" s="59"/>
      <c r="AY2" s="59"/>
    </row>
    <row r="4" spans="2:51" ht="15" customHeight="1" x14ac:dyDescent="0.25"/>
    <row r="5" spans="2:51" s="38" customFormat="1" ht="15" customHeight="1" x14ac:dyDescent="0.25">
      <c r="B5" s="35"/>
      <c r="C5" s="36"/>
      <c r="D5" s="35"/>
      <c r="E5" s="37"/>
      <c r="F5" s="37"/>
      <c r="J5" s="39"/>
      <c r="K5" s="40"/>
      <c r="L5" s="60" t="str">
        <f>CONCATENATE("Nº DE EXPEDIENTE: ",'EXPEDIENTE Y CONVENIO'!C19,TEXT('EXPEDIENTE Y CONVENIO'!$D$19,"0000"))</f>
        <v>Nº DE EXPEDIENTE: 2024.08..0000</v>
      </c>
      <c r="O5" s="35"/>
      <c r="P5" s="36"/>
      <c r="Q5" s="35"/>
      <c r="R5" s="37"/>
      <c r="S5" s="37"/>
      <c r="W5" s="61"/>
      <c r="X5" s="60"/>
      <c r="Y5" s="60" t="str">
        <f>CONCATENATE("Nº DE EXPEDIENTE: ",'EXPEDIENTE Y CONVENIO'!C19,TEXT('EXPEDIENTE Y CONVENIO'!$D$19,"0000"))</f>
        <v>Nº DE EXPEDIENTE: 2024.08..0000</v>
      </c>
      <c r="AB5" s="35"/>
      <c r="AC5" s="36"/>
      <c r="AD5" s="35"/>
      <c r="AE5" s="37"/>
      <c r="AF5" s="37"/>
      <c r="AJ5" s="39"/>
      <c r="AK5" s="40"/>
      <c r="AL5" s="60" t="str">
        <f>CONCATENATE("Nº DE EXPEDIENTE: ",'EXPEDIENTE Y CONVENIO'!C19,TEXT('EXPEDIENTE Y CONVENIO'!$D$19,"0000"))</f>
        <v>Nº DE EXPEDIENTE: 2024.08..0000</v>
      </c>
      <c r="AO5" s="35"/>
      <c r="AP5" s="36"/>
      <c r="AQ5" s="35"/>
      <c r="AR5" s="37"/>
      <c r="AS5" s="37"/>
      <c r="AW5" s="39"/>
      <c r="AX5" s="40"/>
      <c r="AY5" s="60" t="str">
        <f>CONCATENATE("Nº DE EXPEDIENTE: ",'EXPEDIENTE Y CONVENIO'!C19,TEXT('EXPEDIENTE Y CONVENIO'!$D$19,"0000"))</f>
        <v>Nº DE EXPEDIENTE: 2024.08..0000</v>
      </c>
    </row>
    <row r="6" spans="2:51" ht="15" customHeight="1" x14ac:dyDescent="0.25"/>
    <row r="7" spans="2:51" ht="15" customHeight="1" x14ac:dyDescent="0.25"/>
    <row r="8" spans="2:51" ht="15" customHeight="1" thickBot="1" x14ac:dyDescent="0.3"/>
    <row r="9" spans="2:51" ht="60" customHeight="1" thickBot="1" x14ac:dyDescent="0.3">
      <c r="H9" s="27"/>
      <c r="I9" s="131" t="s">
        <v>101</v>
      </c>
      <c r="J9" s="132"/>
      <c r="K9" s="139" t="s">
        <v>21</v>
      </c>
      <c r="L9" s="140"/>
      <c r="U9" s="27"/>
      <c r="V9" s="131" t="s">
        <v>101</v>
      </c>
      <c r="W9" s="132"/>
      <c r="X9" s="141" t="s">
        <v>21</v>
      </c>
      <c r="Y9" s="140"/>
      <c r="AH9" s="27"/>
      <c r="AI9" s="131" t="s">
        <v>101</v>
      </c>
      <c r="AJ9" s="132"/>
      <c r="AK9" s="141" t="s">
        <v>21</v>
      </c>
      <c r="AL9" s="140"/>
      <c r="AU9" s="27"/>
      <c r="AV9" s="131" t="s">
        <v>101</v>
      </c>
      <c r="AW9" s="132"/>
      <c r="AX9" s="139" t="s">
        <v>21</v>
      </c>
      <c r="AY9" s="140"/>
    </row>
    <row r="10" spans="2:51" ht="9.9499999999999993" customHeight="1" thickBot="1" x14ac:dyDescent="0.3">
      <c r="G10" s="27"/>
      <c r="T10" s="27"/>
      <c r="AG10" s="27"/>
      <c r="AT10" s="27"/>
    </row>
    <row r="11" spans="2:51" ht="69.95" customHeight="1" thickBot="1" x14ac:dyDescent="0.3">
      <c r="G11" s="77" t="str">
        <f>IF('EXPEDIENTE Y CONVENIO'!$F$25="","",CONCATENATE("EJERCICIO ",CHAR(10),YEAR('EXPEDIENTE Y CONVENIO'!$F$25)))</f>
        <v>EJERCICIO 
2025</v>
      </c>
      <c r="H11" s="71" t="s">
        <v>18</v>
      </c>
      <c r="I11" s="72" t="s">
        <v>29</v>
      </c>
      <c r="J11" s="73" t="s">
        <v>19</v>
      </c>
      <c r="K11" s="71" t="s">
        <v>20</v>
      </c>
      <c r="L11" s="73" t="s">
        <v>19</v>
      </c>
      <c r="O11" s="78" t="str">
        <f>IF('EXPEDIENTE Y CONVENIO'!$F$25="","",IF('EXPEDIENTE Y CONVENIO'!$F$27="","",IF(YEAR('EXPEDIENTE Y CONVENIO'!$F$29)&gt;=YEAR('EXPEDIENTE Y CONVENIO'!$F$25)+1,YEAR('EXPEDIENTE Y CONVENIO'!$F$25)+1,"")))</f>
        <v/>
      </c>
      <c r="T11" s="77" t="str">
        <f>IF('EXPEDIENTE Y CONVENIO'!$F$25="","",IF('EXPEDIENTE Y CONVENIO'!$F$27="","",IF(YEAR('EXPEDIENTE Y CONVENIO'!$F$29)&gt;=YEAR('EXPEDIENTE Y CONVENIO'!$F$25)+1,CONCATENATE("EJERCICIO ",CHAR(10),YEAR('EXPEDIENTE Y CONVENIO'!$F$25)+1,""))))</f>
        <v/>
      </c>
      <c r="U11" s="71" t="s">
        <v>18</v>
      </c>
      <c r="V11" s="72" t="s">
        <v>29</v>
      </c>
      <c r="W11" s="73" t="s">
        <v>19</v>
      </c>
      <c r="X11" s="71" t="s">
        <v>20</v>
      </c>
      <c r="Y11" s="73" t="s">
        <v>19</v>
      </c>
      <c r="AB11" s="78" t="str">
        <f>IF('EXPEDIENTE Y CONVENIO'!$F$25="","",IF('EXPEDIENTE Y CONVENIO'!$F$27="","",IF(YEAR('EXPEDIENTE Y CONVENIO'!$F$29)&gt;=YEAR('EXPEDIENTE Y CONVENIO'!$F$25)+2,YEAR('EXPEDIENTE Y CONVENIO'!$F$25)+2,"")))</f>
        <v/>
      </c>
      <c r="AG11" s="77" t="str">
        <f>IF('EXPEDIENTE Y CONVENIO'!$F$25="","",IF('EXPEDIENTE Y CONVENIO'!$F$27="","",IF(YEAR('EXPEDIENTE Y CONVENIO'!$F$29)&gt;=YEAR('EXPEDIENTE Y CONVENIO'!$F$25)+2,CONCATENATE("EJERCICIO ",CHAR(10),YEAR('EXPEDIENTE Y CONVENIO'!$F$25)+2,""))))</f>
        <v/>
      </c>
      <c r="AH11" s="71" t="s">
        <v>18</v>
      </c>
      <c r="AI11" s="72" t="s">
        <v>29</v>
      </c>
      <c r="AJ11" s="73" t="s">
        <v>19</v>
      </c>
      <c r="AK11" s="71" t="s">
        <v>20</v>
      </c>
      <c r="AL11" s="73" t="s">
        <v>19</v>
      </c>
      <c r="AO11" s="78" t="str">
        <f>IF('EXPEDIENTE Y CONVENIO'!$F$25="","",IF('EXPEDIENTE Y CONVENIO'!$F$27="","",IF(YEAR('EXPEDIENTE Y CONVENIO'!$F$29)&gt;=YEAR('EXPEDIENTE Y CONVENIO'!$F$25)+3,YEAR('EXPEDIENTE Y CONVENIO'!$F$25)+3,"")))</f>
        <v/>
      </c>
      <c r="AT11" s="77" t="str">
        <f>IF('EXPEDIENTE Y CONVENIO'!$F$25="","",IF('EXPEDIENTE Y CONVENIO'!$F$27="","",IF(YEAR('EXPEDIENTE Y CONVENIO'!$F$29)&gt;=YEAR('EXPEDIENTE Y CONVENIO'!$F$25)+3,CONCATENATE("EJERCICIO ",CHAR(10),YEAR('EXPEDIENTE Y CONVENIO'!$F$25)+3,""))))</f>
        <v/>
      </c>
      <c r="AU11" s="71" t="s">
        <v>18</v>
      </c>
      <c r="AV11" s="72" t="s">
        <v>29</v>
      </c>
      <c r="AW11" s="73" t="s">
        <v>19</v>
      </c>
      <c r="AX11" s="71" t="s">
        <v>20</v>
      </c>
      <c r="AY11" s="73" t="s">
        <v>19</v>
      </c>
    </row>
    <row r="12" spans="2:51" ht="9.9499999999999993" customHeight="1" thickBot="1" x14ac:dyDescent="0.3">
      <c r="G12" s="42"/>
      <c r="H12" s="41"/>
      <c r="I12" s="41"/>
      <c r="J12" s="41"/>
      <c r="K12" s="41"/>
      <c r="L12" s="41"/>
      <c r="T12" s="42"/>
      <c r="U12" s="41"/>
      <c r="V12" s="41"/>
      <c r="W12" s="41"/>
      <c r="X12" s="41"/>
      <c r="Y12" s="41"/>
      <c r="AG12" s="42"/>
      <c r="AH12" s="41"/>
      <c r="AI12" s="41"/>
      <c r="AJ12" s="41"/>
      <c r="AK12" s="41"/>
      <c r="AL12" s="41"/>
      <c r="AT12" s="42"/>
      <c r="AU12" s="41"/>
      <c r="AV12" s="41"/>
      <c r="AW12" s="41"/>
      <c r="AX12" s="41"/>
      <c r="AY12" s="41"/>
    </row>
    <row r="13" spans="2:51" ht="60" customHeight="1" x14ac:dyDescent="0.25">
      <c r="B13" s="30" t="e">
        <f>IF(#REF!="","",DATE(#REF!,MONTH(G13&amp;1),1))</f>
        <v>#REF!</v>
      </c>
      <c r="C13" s="31" t="e">
        <f>IF(#REF!="","",IF(B13&lt;'EXPEDIENTE Y CONVENIO'!$F$25,1,0))</f>
        <v>#REF!</v>
      </c>
      <c r="D13" s="30" t="e">
        <f>IF(#REF!="","",DATE(#REF!,MONTH(G13&amp;1)+1,1)-1)</f>
        <v>#REF!</v>
      </c>
      <c r="E13" s="32" t="e">
        <f>IF(#REF!="","",IF(B13&gt;'EXPEDIENTE Y CONVENIO'!$F$29,1,IF(D13&lt;'EXPEDIENTE Y CONVENIO'!$F$25,1,0)))</f>
        <v>#REF!</v>
      </c>
      <c r="F13" s="32" t="e">
        <f>IF(#REF!="","",IF(AND(C13=0,E13=0),0,IF(AND(C13=1,E13=0),0,1)))</f>
        <v>#REF!</v>
      </c>
      <c r="G13" s="74" t="s">
        <v>5</v>
      </c>
      <c r="H13" s="62" t="s">
        <v>22</v>
      </c>
      <c r="I13" s="63" t="s">
        <v>23</v>
      </c>
      <c r="J13" s="64" t="s">
        <v>39</v>
      </c>
      <c r="K13" s="137" t="s">
        <v>24</v>
      </c>
      <c r="L13" s="138" t="s">
        <v>40</v>
      </c>
      <c r="O13" s="30" t="str">
        <f t="shared" ref="O13:O24" si="0">IF($O$11="","",DATE($O$11,MONTH(T13&amp;1),1))</f>
        <v/>
      </c>
      <c r="P13" s="31" t="str">
        <f>IF($O$11="","",IF(O13&lt;'EXPEDIENTE Y CONVENIO'!$F$25,1,0))</f>
        <v/>
      </c>
      <c r="Q13" s="30" t="str">
        <f t="shared" ref="Q13:Q24" si="1">IF($O$11="","",DATE($O$11,MONTH(T13&amp;1)+1,1)-1)</f>
        <v/>
      </c>
      <c r="R13" s="32" t="str">
        <f>IF($O$11="","",IF(O13&gt;'EXPEDIENTE Y CONVENIO'!$F$29,1,IF(Q13&lt;'EXPEDIENTE Y CONVENIO'!$F$25,1,0)))</f>
        <v/>
      </c>
      <c r="S13" s="32" t="str">
        <f t="shared" ref="S13:S24" si="2">IF($O$11="","",IF(AND(P13=0,R13=0),0,IF(AND(P13=1,R13=0),0,1)))</f>
        <v/>
      </c>
      <c r="T13" s="74" t="s">
        <v>5</v>
      </c>
      <c r="U13" s="62" t="s">
        <v>22</v>
      </c>
      <c r="V13" s="63" t="s">
        <v>23</v>
      </c>
      <c r="W13" s="64" t="s">
        <v>39</v>
      </c>
      <c r="X13" s="137" t="s">
        <v>24</v>
      </c>
      <c r="Y13" s="138" t="s">
        <v>40</v>
      </c>
      <c r="AB13" s="30" t="str">
        <f t="shared" ref="AB13:AB24" si="3">IF($AB$11="","",DATE($AB$11,MONTH(AG13&amp;1),1))</f>
        <v/>
      </c>
      <c r="AC13" s="31" t="str">
        <f>IF($AB$11="","",IF(AB13&lt;'EXPEDIENTE Y CONVENIO'!$F$25,1,0))</f>
        <v/>
      </c>
      <c r="AD13" s="30" t="str">
        <f t="shared" ref="AD13:AD24" si="4">IF($AB$11="","",DATE($AB$11,MONTH(AG13&amp;1)+1,1)-1)</f>
        <v/>
      </c>
      <c r="AE13" s="32" t="str">
        <f>IF($AB$11="","",IF(AB13&gt;'EXPEDIENTE Y CONVENIO'!$F$29,1,IF(AD13&lt;'EXPEDIENTE Y CONVENIO'!$F$25,1,0)))</f>
        <v/>
      </c>
      <c r="AF13" s="32" t="str">
        <f t="shared" ref="AF13:AF24" si="5">IF($AB$11="","",IF(AND(AC13=0,AE13=0),0,IF(AND(AC13=1,AE13=0),0,1)))</f>
        <v/>
      </c>
      <c r="AG13" s="74" t="s">
        <v>5</v>
      </c>
      <c r="AH13" s="62" t="s">
        <v>22</v>
      </c>
      <c r="AI13" s="63" t="s">
        <v>23</v>
      </c>
      <c r="AJ13" s="64" t="s">
        <v>39</v>
      </c>
      <c r="AK13" s="137" t="s">
        <v>24</v>
      </c>
      <c r="AL13" s="138" t="s">
        <v>40</v>
      </c>
      <c r="AO13" s="30" t="str">
        <f t="shared" ref="AO13:AO24" si="6">IF($AO$11="","",DATE($AO$11,MONTH(AT13&amp;1),1))</f>
        <v/>
      </c>
      <c r="AP13" s="31" t="str">
        <f>IF($AO$11="","",IF(AO13&lt;'EXPEDIENTE Y CONVENIO'!$F$25,1,0))</f>
        <v/>
      </c>
      <c r="AQ13" s="30" t="str">
        <f t="shared" ref="AQ13:AQ24" si="7">IF($AO$11="","",DATE($AO$11,MONTH(AT13&amp;1)+1,1)-1)</f>
        <v/>
      </c>
      <c r="AR13" s="32" t="str">
        <f>IF($AO$11="","",IF(AO13&gt;'EXPEDIENTE Y CONVENIO'!$F$29,1,IF(AQ13&lt;'EXPEDIENTE Y CONVENIO'!$F$25,1,0)))</f>
        <v/>
      </c>
      <c r="AS13" s="32" t="str">
        <f t="shared" ref="AS13:AS24" si="8">IF($AO$11="","",IF(AND(AP13=0,AR13=0),0,IF(AND(AP13=1,AR13=0),0,1)))</f>
        <v/>
      </c>
      <c r="AT13" s="74" t="s">
        <v>5</v>
      </c>
      <c r="AU13" s="62" t="s">
        <v>22</v>
      </c>
      <c r="AV13" s="63" t="s">
        <v>23</v>
      </c>
      <c r="AW13" s="64" t="s">
        <v>39</v>
      </c>
      <c r="AX13" s="137" t="s">
        <v>24</v>
      </c>
      <c r="AY13" s="138" t="s">
        <v>40</v>
      </c>
    </row>
    <row r="14" spans="2:51" ht="60" customHeight="1" x14ac:dyDescent="0.25">
      <c r="B14" s="30" t="e">
        <f>IF(#REF!="","",DATE(#REF!,MONTH(G14&amp;1),1))</f>
        <v>#REF!</v>
      </c>
      <c r="C14" s="31" t="e">
        <f>IF(#REF!="","",IF(B14&lt;'EXPEDIENTE Y CONVENIO'!$F$25,1,0))</f>
        <v>#REF!</v>
      </c>
      <c r="D14" s="30" t="e">
        <f>IF(#REF!="","",DATE(#REF!,MONTH(G14&amp;1)+1,1)-1)</f>
        <v>#REF!</v>
      </c>
      <c r="E14" s="32" t="e">
        <f>IF(#REF!="","",IF(B14&gt;'EXPEDIENTE Y CONVENIO'!$F$29,1,IF(D14&lt;'EXPEDIENTE Y CONVENIO'!$F$25,1,0)))</f>
        <v>#REF!</v>
      </c>
      <c r="F14" s="32" t="e">
        <f>IF(#REF!="","",IF(AND(C14=0,E14=0),0,IF(AND(C14=1,E14=0),0,1)))</f>
        <v>#REF!</v>
      </c>
      <c r="G14" s="75" t="s">
        <v>6</v>
      </c>
      <c r="H14" s="65" t="s">
        <v>22</v>
      </c>
      <c r="I14" s="66" t="s">
        <v>23</v>
      </c>
      <c r="J14" s="67" t="s">
        <v>39</v>
      </c>
      <c r="K14" s="133"/>
      <c r="L14" s="134"/>
      <c r="O14" s="30" t="str">
        <f t="shared" si="0"/>
        <v/>
      </c>
      <c r="P14" s="31" t="str">
        <f>IF($O$11="","",IF(O14&lt;'EXPEDIENTE Y CONVENIO'!$F$25,1,0))</f>
        <v/>
      </c>
      <c r="Q14" s="30" t="str">
        <f t="shared" si="1"/>
        <v/>
      </c>
      <c r="R14" s="32" t="str">
        <f>IF($O$11="","",IF(O14&gt;'EXPEDIENTE Y CONVENIO'!$F$29,1,IF(Q14&lt;'EXPEDIENTE Y CONVENIO'!$F$25,1,0)))</f>
        <v/>
      </c>
      <c r="S14" s="32" t="str">
        <f t="shared" si="2"/>
        <v/>
      </c>
      <c r="T14" s="75" t="s">
        <v>6</v>
      </c>
      <c r="U14" s="65" t="s">
        <v>22</v>
      </c>
      <c r="V14" s="66" t="s">
        <v>23</v>
      </c>
      <c r="W14" s="67" t="s">
        <v>39</v>
      </c>
      <c r="X14" s="133"/>
      <c r="Y14" s="134"/>
      <c r="AB14" s="30" t="str">
        <f t="shared" si="3"/>
        <v/>
      </c>
      <c r="AC14" s="31" t="str">
        <f>IF($AB$11="","",IF(AB14&lt;'EXPEDIENTE Y CONVENIO'!$F$25,1,0))</f>
        <v/>
      </c>
      <c r="AD14" s="30" t="str">
        <f t="shared" si="4"/>
        <v/>
      </c>
      <c r="AE14" s="32" t="str">
        <f>IF($AB$11="","",IF(AB14&gt;'EXPEDIENTE Y CONVENIO'!$F$29,1,IF(AD14&lt;'EXPEDIENTE Y CONVENIO'!$F$25,1,0)))</f>
        <v/>
      </c>
      <c r="AF14" s="32" t="str">
        <f t="shared" si="5"/>
        <v/>
      </c>
      <c r="AG14" s="75" t="s">
        <v>6</v>
      </c>
      <c r="AH14" s="65" t="s">
        <v>22</v>
      </c>
      <c r="AI14" s="66" t="s">
        <v>23</v>
      </c>
      <c r="AJ14" s="67" t="s">
        <v>39</v>
      </c>
      <c r="AK14" s="133"/>
      <c r="AL14" s="134"/>
      <c r="AO14" s="30" t="str">
        <f t="shared" si="6"/>
        <v/>
      </c>
      <c r="AP14" s="31" t="str">
        <f>IF($AO$11="","",IF(AO14&lt;'EXPEDIENTE Y CONVENIO'!$F$25,1,0))</f>
        <v/>
      </c>
      <c r="AQ14" s="30" t="str">
        <f t="shared" si="7"/>
        <v/>
      </c>
      <c r="AR14" s="32" t="str">
        <f>IF($AO$11="","",IF(AO14&gt;'EXPEDIENTE Y CONVENIO'!$F$29,1,IF(AQ14&lt;'EXPEDIENTE Y CONVENIO'!$F$25,1,0)))</f>
        <v/>
      </c>
      <c r="AS14" s="32" t="str">
        <f t="shared" si="8"/>
        <v/>
      </c>
      <c r="AT14" s="75" t="s">
        <v>6</v>
      </c>
      <c r="AU14" s="65" t="s">
        <v>22</v>
      </c>
      <c r="AV14" s="66" t="s">
        <v>23</v>
      </c>
      <c r="AW14" s="67" t="s">
        <v>39</v>
      </c>
      <c r="AX14" s="133"/>
      <c r="AY14" s="134"/>
    </row>
    <row r="15" spans="2:51" ht="60" customHeight="1" x14ac:dyDescent="0.25">
      <c r="B15" s="30" t="e">
        <f>IF(#REF!="","",DATE(#REF!,MONTH(G15&amp;1),1))</f>
        <v>#REF!</v>
      </c>
      <c r="C15" s="31" t="e">
        <f>IF(#REF!="","",IF(B15&lt;'EXPEDIENTE Y CONVENIO'!$F$25,1,0))</f>
        <v>#REF!</v>
      </c>
      <c r="D15" s="30" t="e">
        <f>IF(#REF!="","",DATE(#REF!,MONTH(G15&amp;1)+1,1)-1)</f>
        <v>#REF!</v>
      </c>
      <c r="E15" s="32" t="e">
        <f>IF(#REF!="","",IF(B15&gt;'EXPEDIENTE Y CONVENIO'!$F$29,1,IF(D15&lt;'EXPEDIENTE Y CONVENIO'!$F$25,1,0)))</f>
        <v>#REF!</v>
      </c>
      <c r="F15" s="32" t="e">
        <f>IF(#REF!="","",IF(AND(C15=0,E15=0),0,IF(AND(C15=1,E15=0),0,1)))</f>
        <v>#REF!</v>
      </c>
      <c r="G15" s="75" t="s">
        <v>7</v>
      </c>
      <c r="H15" s="65" t="s">
        <v>22</v>
      </c>
      <c r="I15" s="66" t="s">
        <v>23</v>
      </c>
      <c r="J15" s="67" t="s">
        <v>39</v>
      </c>
      <c r="K15" s="133"/>
      <c r="L15" s="134"/>
      <c r="O15" s="30" t="str">
        <f t="shared" si="0"/>
        <v/>
      </c>
      <c r="P15" s="31" t="str">
        <f>IF($O$11="","",IF(O15&lt;'EXPEDIENTE Y CONVENIO'!$F$25,1,0))</f>
        <v/>
      </c>
      <c r="Q15" s="30" t="str">
        <f t="shared" si="1"/>
        <v/>
      </c>
      <c r="R15" s="32" t="str">
        <f>IF($O$11="","",IF(O15&gt;'EXPEDIENTE Y CONVENIO'!$F$29,1,IF(Q15&lt;'EXPEDIENTE Y CONVENIO'!$F$25,1,0)))</f>
        <v/>
      </c>
      <c r="S15" s="32" t="str">
        <f t="shared" si="2"/>
        <v/>
      </c>
      <c r="T15" s="75" t="s">
        <v>7</v>
      </c>
      <c r="U15" s="65" t="s">
        <v>22</v>
      </c>
      <c r="V15" s="66" t="s">
        <v>23</v>
      </c>
      <c r="W15" s="67" t="s">
        <v>39</v>
      </c>
      <c r="X15" s="133"/>
      <c r="Y15" s="134"/>
      <c r="AB15" s="30" t="str">
        <f t="shared" si="3"/>
        <v/>
      </c>
      <c r="AC15" s="31" t="str">
        <f>IF($AB$11="","",IF(AB15&lt;'EXPEDIENTE Y CONVENIO'!$F$25,1,0))</f>
        <v/>
      </c>
      <c r="AD15" s="30" t="str">
        <f t="shared" si="4"/>
        <v/>
      </c>
      <c r="AE15" s="32" t="str">
        <f>IF($AB$11="","",IF(AB15&gt;'EXPEDIENTE Y CONVENIO'!$F$29,1,IF(AD15&lt;'EXPEDIENTE Y CONVENIO'!$F$25,1,0)))</f>
        <v/>
      </c>
      <c r="AF15" s="32" t="str">
        <f t="shared" si="5"/>
        <v/>
      </c>
      <c r="AG15" s="75" t="s">
        <v>7</v>
      </c>
      <c r="AH15" s="65" t="s">
        <v>22</v>
      </c>
      <c r="AI15" s="66" t="s">
        <v>23</v>
      </c>
      <c r="AJ15" s="67" t="s">
        <v>39</v>
      </c>
      <c r="AK15" s="133"/>
      <c r="AL15" s="134"/>
      <c r="AO15" s="30" t="str">
        <f t="shared" si="6"/>
        <v/>
      </c>
      <c r="AP15" s="31" t="str">
        <f>IF($AO$11="","",IF(AO15&lt;'EXPEDIENTE Y CONVENIO'!$F$25,1,0))</f>
        <v/>
      </c>
      <c r="AQ15" s="30" t="str">
        <f t="shared" si="7"/>
        <v/>
      </c>
      <c r="AR15" s="32" t="str">
        <f>IF($AO$11="","",IF(AO15&gt;'EXPEDIENTE Y CONVENIO'!$F$29,1,IF(AQ15&lt;'EXPEDIENTE Y CONVENIO'!$F$25,1,0)))</f>
        <v/>
      </c>
      <c r="AS15" s="32" t="str">
        <f t="shared" si="8"/>
        <v/>
      </c>
      <c r="AT15" s="75" t="s">
        <v>7</v>
      </c>
      <c r="AU15" s="65" t="s">
        <v>22</v>
      </c>
      <c r="AV15" s="66" t="s">
        <v>23</v>
      </c>
      <c r="AW15" s="67" t="s">
        <v>39</v>
      </c>
      <c r="AX15" s="133"/>
      <c r="AY15" s="134"/>
    </row>
    <row r="16" spans="2:51" ht="60" customHeight="1" x14ac:dyDescent="0.25">
      <c r="B16" s="30" t="e">
        <f>IF(#REF!="","",DATE(#REF!,MONTH(G16&amp;1),1))</f>
        <v>#REF!</v>
      </c>
      <c r="C16" s="31" t="e">
        <f>IF(#REF!="","",IF(B16&lt;'EXPEDIENTE Y CONVENIO'!$F$25,1,0))</f>
        <v>#REF!</v>
      </c>
      <c r="D16" s="30" t="e">
        <f>IF(#REF!="","",DATE(#REF!,MONTH(G16&amp;1)+1,1)-1)</f>
        <v>#REF!</v>
      </c>
      <c r="E16" s="32" t="e">
        <f>IF(#REF!="","",IF(B16&gt;'EXPEDIENTE Y CONVENIO'!$F$29,1,IF(D16&lt;'EXPEDIENTE Y CONVENIO'!$F$25,1,0)))</f>
        <v>#REF!</v>
      </c>
      <c r="F16" s="32" t="e">
        <f>IF(#REF!="","",IF(AND(C16=0,E16=0),0,IF(AND(C16=1,E16=0),0,1)))</f>
        <v>#REF!</v>
      </c>
      <c r="G16" s="75" t="s">
        <v>8</v>
      </c>
      <c r="H16" s="65" t="s">
        <v>22</v>
      </c>
      <c r="I16" s="66" t="s">
        <v>23</v>
      </c>
      <c r="J16" s="67" t="s">
        <v>39</v>
      </c>
      <c r="K16" s="133" t="s">
        <v>25</v>
      </c>
      <c r="L16" s="134" t="s">
        <v>41</v>
      </c>
      <c r="O16" s="30" t="str">
        <f t="shared" si="0"/>
        <v/>
      </c>
      <c r="P16" s="31" t="str">
        <f>IF($O$11="","",IF(O16&lt;'EXPEDIENTE Y CONVENIO'!$F$25,1,0))</f>
        <v/>
      </c>
      <c r="Q16" s="30" t="str">
        <f t="shared" si="1"/>
        <v/>
      </c>
      <c r="R16" s="32" t="str">
        <f>IF($O$11="","",IF(O16&gt;'EXPEDIENTE Y CONVENIO'!$F$29,1,IF(Q16&lt;'EXPEDIENTE Y CONVENIO'!$F$25,1,0)))</f>
        <v/>
      </c>
      <c r="S16" s="32" t="str">
        <f t="shared" si="2"/>
        <v/>
      </c>
      <c r="T16" s="75" t="s">
        <v>8</v>
      </c>
      <c r="U16" s="65" t="s">
        <v>22</v>
      </c>
      <c r="V16" s="66" t="s">
        <v>23</v>
      </c>
      <c r="W16" s="67" t="s">
        <v>39</v>
      </c>
      <c r="X16" s="133" t="s">
        <v>25</v>
      </c>
      <c r="Y16" s="134" t="s">
        <v>41</v>
      </c>
      <c r="AB16" s="30" t="str">
        <f t="shared" si="3"/>
        <v/>
      </c>
      <c r="AC16" s="31" t="str">
        <f>IF($AB$11="","",IF(AB16&lt;'EXPEDIENTE Y CONVENIO'!$F$25,1,0))</f>
        <v/>
      </c>
      <c r="AD16" s="30" t="str">
        <f t="shared" si="4"/>
        <v/>
      </c>
      <c r="AE16" s="32" t="str">
        <f>IF($AB$11="","",IF(AB16&gt;'EXPEDIENTE Y CONVENIO'!$F$29,1,IF(AD16&lt;'EXPEDIENTE Y CONVENIO'!$F$25,1,0)))</f>
        <v/>
      </c>
      <c r="AF16" s="32" t="str">
        <f t="shared" si="5"/>
        <v/>
      </c>
      <c r="AG16" s="75" t="s">
        <v>8</v>
      </c>
      <c r="AH16" s="65" t="s">
        <v>22</v>
      </c>
      <c r="AI16" s="66" t="s">
        <v>23</v>
      </c>
      <c r="AJ16" s="67" t="s">
        <v>39</v>
      </c>
      <c r="AK16" s="133" t="s">
        <v>25</v>
      </c>
      <c r="AL16" s="134" t="s">
        <v>41</v>
      </c>
      <c r="AO16" s="30" t="str">
        <f t="shared" si="6"/>
        <v/>
      </c>
      <c r="AP16" s="31" t="str">
        <f>IF($AO$11="","",IF(AO16&lt;'EXPEDIENTE Y CONVENIO'!$F$25,1,0))</f>
        <v/>
      </c>
      <c r="AQ16" s="30" t="str">
        <f t="shared" si="7"/>
        <v/>
      </c>
      <c r="AR16" s="32" t="str">
        <f>IF($AO$11="","",IF(AO16&gt;'EXPEDIENTE Y CONVENIO'!$F$29,1,IF(AQ16&lt;'EXPEDIENTE Y CONVENIO'!$F$25,1,0)))</f>
        <v/>
      </c>
      <c r="AS16" s="32" t="str">
        <f t="shared" si="8"/>
        <v/>
      </c>
      <c r="AT16" s="75" t="s">
        <v>8</v>
      </c>
      <c r="AU16" s="65" t="s">
        <v>22</v>
      </c>
      <c r="AV16" s="66" t="s">
        <v>23</v>
      </c>
      <c r="AW16" s="67" t="s">
        <v>39</v>
      </c>
      <c r="AX16" s="133" t="s">
        <v>25</v>
      </c>
      <c r="AY16" s="134" t="s">
        <v>41</v>
      </c>
    </row>
    <row r="17" spans="2:51" ht="60" customHeight="1" x14ac:dyDescent="0.25">
      <c r="B17" s="30" t="e">
        <f>IF(#REF!="","",DATE(#REF!,MONTH(G17&amp;1),1))</f>
        <v>#REF!</v>
      </c>
      <c r="C17" s="31" t="e">
        <f>IF(#REF!="","",IF(B17&lt;'EXPEDIENTE Y CONVENIO'!$F$25,1,0))</f>
        <v>#REF!</v>
      </c>
      <c r="D17" s="30" t="e">
        <f>IF(#REF!="","",DATE(#REF!,MONTH(G17&amp;1)+1,1)-1)</f>
        <v>#REF!</v>
      </c>
      <c r="E17" s="32" t="e">
        <f>IF(#REF!="","",IF(B17&gt;'EXPEDIENTE Y CONVENIO'!$F$29,1,IF(D17&lt;'EXPEDIENTE Y CONVENIO'!$F$25,1,0)))</f>
        <v>#REF!</v>
      </c>
      <c r="F17" s="32" t="e">
        <f>IF(#REF!="","",IF(AND(C17=0,E17=0),0,IF(AND(C17=1,E17=0),0,1)))</f>
        <v>#REF!</v>
      </c>
      <c r="G17" s="75" t="s">
        <v>9</v>
      </c>
      <c r="H17" s="65" t="s">
        <v>22</v>
      </c>
      <c r="I17" s="66" t="s">
        <v>23</v>
      </c>
      <c r="J17" s="67" t="s">
        <v>39</v>
      </c>
      <c r="K17" s="133"/>
      <c r="L17" s="134"/>
      <c r="O17" s="30" t="str">
        <f t="shared" si="0"/>
        <v/>
      </c>
      <c r="P17" s="31" t="str">
        <f>IF($O$11="","",IF(O17&lt;'EXPEDIENTE Y CONVENIO'!$F$25,1,0))</f>
        <v/>
      </c>
      <c r="Q17" s="30" t="str">
        <f t="shared" si="1"/>
        <v/>
      </c>
      <c r="R17" s="32" t="str">
        <f>IF($O$11="","",IF(O17&gt;'EXPEDIENTE Y CONVENIO'!$F$29,1,IF(Q17&lt;'EXPEDIENTE Y CONVENIO'!$F$25,1,0)))</f>
        <v/>
      </c>
      <c r="S17" s="32" t="str">
        <f t="shared" si="2"/>
        <v/>
      </c>
      <c r="T17" s="75" t="s">
        <v>9</v>
      </c>
      <c r="U17" s="65" t="s">
        <v>22</v>
      </c>
      <c r="V17" s="66" t="s">
        <v>23</v>
      </c>
      <c r="W17" s="67" t="s">
        <v>39</v>
      </c>
      <c r="X17" s="133"/>
      <c r="Y17" s="134"/>
      <c r="AB17" s="30" t="str">
        <f t="shared" si="3"/>
        <v/>
      </c>
      <c r="AC17" s="31" t="str">
        <f>IF($AB$11="","",IF(AB17&lt;'EXPEDIENTE Y CONVENIO'!$F$25,1,0))</f>
        <v/>
      </c>
      <c r="AD17" s="30" t="str">
        <f t="shared" si="4"/>
        <v/>
      </c>
      <c r="AE17" s="32" t="str">
        <f>IF($AB$11="","",IF(AB17&gt;'EXPEDIENTE Y CONVENIO'!$F$29,1,IF(AD17&lt;'EXPEDIENTE Y CONVENIO'!$F$25,1,0)))</f>
        <v/>
      </c>
      <c r="AF17" s="32" t="str">
        <f t="shared" si="5"/>
        <v/>
      </c>
      <c r="AG17" s="75" t="s">
        <v>9</v>
      </c>
      <c r="AH17" s="65" t="s">
        <v>22</v>
      </c>
      <c r="AI17" s="66" t="s">
        <v>23</v>
      </c>
      <c r="AJ17" s="67" t="s">
        <v>39</v>
      </c>
      <c r="AK17" s="133"/>
      <c r="AL17" s="134"/>
      <c r="AO17" s="30" t="str">
        <f t="shared" si="6"/>
        <v/>
      </c>
      <c r="AP17" s="31" t="str">
        <f>IF($AO$11="","",IF(AO17&lt;'EXPEDIENTE Y CONVENIO'!$F$25,1,0))</f>
        <v/>
      </c>
      <c r="AQ17" s="30" t="str">
        <f t="shared" si="7"/>
        <v/>
      </c>
      <c r="AR17" s="32" t="str">
        <f>IF($AO$11="","",IF(AO17&gt;'EXPEDIENTE Y CONVENIO'!$F$29,1,IF(AQ17&lt;'EXPEDIENTE Y CONVENIO'!$F$25,1,0)))</f>
        <v/>
      </c>
      <c r="AS17" s="32" t="str">
        <f t="shared" si="8"/>
        <v/>
      </c>
      <c r="AT17" s="75" t="s">
        <v>9</v>
      </c>
      <c r="AU17" s="65" t="s">
        <v>22</v>
      </c>
      <c r="AV17" s="66" t="s">
        <v>23</v>
      </c>
      <c r="AW17" s="67" t="s">
        <v>39</v>
      </c>
      <c r="AX17" s="133"/>
      <c r="AY17" s="134"/>
    </row>
    <row r="18" spans="2:51" ht="60" customHeight="1" x14ac:dyDescent="0.25">
      <c r="B18" s="30" t="e">
        <f>IF(#REF!="","",DATE(#REF!,MONTH(G18&amp;1),1))</f>
        <v>#REF!</v>
      </c>
      <c r="C18" s="31" t="e">
        <f>IF(#REF!="","",IF(B18&lt;'EXPEDIENTE Y CONVENIO'!$F$25,1,0))</f>
        <v>#REF!</v>
      </c>
      <c r="D18" s="30" t="e">
        <f>IF(#REF!="","",DATE(#REF!,MONTH(G18&amp;1)+1,1)-1)</f>
        <v>#REF!</v>
      </c>
      <c r="E18" s="32" t="e">
        <f>IF(#REF!="","",IF(B18&gt;'EXPEDIENTE Y CONVENIO'!$F$29,1,IF(D18&lt;'EXPEDIENTE Y CONVENIO'!$F$25,1,0)))</f>
        <v>#REF!</v>
      </c>
      <c r="F18" s="32" t="e">
        <f>IF(#REF!="","",IF(AND(C18=0,E18=0),0,IF(AND(C18=1,E18=0),0,1)))</f>
        <v>#REF!</v>
      </c>
      <c r="G18" s="75" t="s">
        <v>10</v>
      </c>
      <c r="H18" s="65" t="s">
        <v>22</v>
      </c>
      <c r="I18" s="66" t="s">
        <v>23</v>
      </c>
      <c r="J18" s="67" t="s">
        <v>39</v>
      </c>
      <c r="K18" s="133"/>
      <c r="L18" s="134"/>
      <c r="O18" s="30" t="str">
        <f t="shared" si="0"/>
        <v/>
      </c>
      <c r="P18" s="31" t="str">
        <f>IF($O$11="","",IF(O18&lt;'EXPEDIENTE Y CONVENIO'!$F$25,1,0))</f>
        <v/>
      </c>
      <c r="Q18" s="30" t="str">
        <f t="shared" si="1"/>
        <v/>
      </c>
      <c r="R18" s="32" t="str">
        <f>IF($O$11="","",IF(O18&gt;'EXPEDIENTE Y CONVENIO'!$F$29,1,IF(Q18&lt;'EXPEDIENTE Y CONVENIO'!$F$25,1,0)))</f>
        <v/>
      </c>
      <c r="S18" s="32" t="str">
        <f t="shared" si="2"/>
        <v/>
      </c>
      <c r="T18" s="75" t="s">
        <v>10</v>
      </c>
      <c r="U18" s="65" t="s">
        <v>22</v>
      </c>
      <c r="V18" s="66" t="s">
        <v>23</v>
      </c>
      <c r="W18" s="67" t="s">
        <v>39</v>
      </c>
      <c r="X18" s="133"/>
      <c r="Y18" s="134"/>
      <c r="AB18" s="30" t="str">
        <f t="shared" si="3"/>
        <v/>
      </c>
      <c r="AC18" s="31" t="str">
        <f>IF($AB$11="","",IF(AB18&lt;'EXPEDIENTE Y CONVENIO'!$F$25,1,0))</f>
        <v/>
      </c>
      <c r="AD18" s="30" t="str">
        <f t="shared" si="4"/>
        <v/>
      </c>
      <c r="AE18" s="32" t="str">
        <f>IF($AB$11="","",IF(AB18&gt;'EXPEDIENTE Y CONVENIO'!$F$29,1,IF(AD18&lt;'EXPEDIENTE Y CONVENIO'!$F$25,1,0)))</f>
        <v/>
      </c>
      <c r="AF18" s="32" t="str">
        <f t="shared" si="5"/>
        <v/>
      </c>
      <c r="AG18" s="75" t="s">
        <v>10</v>
      </c>
      <c r="AH18" s="65" t="s">
        <v>22</v>
      </c>
      <c r="AI18" s="66" t="s">
        <v>23</v>
      </c>
      <c r="AJ18" s="67" t="s">
        <v>39</v>
      </c>
      <c r="AK18" s="133"/>
      <c r="AL18" s="134"/>
      <c r="AO18" s="30" t="str">
        <f t="shared" si="6"/>
        <v/>
      </c>
      <c r="AP18" s="31" t="str">
        <f>IF($AO$11="","",IF(AO18&lt;'EXPEDIENTE Y CONVENIO'!$F$25,1,0))</f>
        <v/>
      </c>
      <c r="AQ18" s="30" t="str">
        <f t="shared" si="7"/>
        <v/>
      </c>
      <c r="AR18" s="32" t="str">
        <f>IF($AO$11="","",IF(AO18&gt;'EXPEDIENTE Y CONVENIO'!$F$29,1,IF(AQ18&lt;'EXPEDIENTE Y CONVENIO'!$F$25,1,0)))</f>
        <v/>
      </c>
      <c r="AS18" s="32" t="str">
        <f t="shared" si="8"/>
        <v/>
      </c>
      <c r="AT18" s="75" t="s">
        <v>10</v>
      </c>
      <c r="AU18" s="65" t="s">
        <v>22</v>
      </c>
      <c r="AV18" s="66" t="s">
        <v>23</v>
      </c>
      <c r="AW18" s="67" t="s">
        <v>39</v>
      </c>
      <c r="AX18" s="133"/>
      <c r="AY18" s="134"/>
    </row>
    <row r="19" spans="2:51" ht="60" customHeight="1" x14ac:dyDescent="0.25">
      <c r="B19" s="30" t="e">
        <f>IF(#REF!="","",DATE(#REF!,MONTH(G19&amp;1),1))</f>
        <v>#REF!</v>
      </c>
      <c r="C19" s="31" t="e">
        <f>IF(#REF!="","",IF(B19&lt;'EXPEDIENTE Y CONVENIO'!$F$25,1,0))</f>
        <v>#REF!</v>
      </c>
      <c r="D19" s="30" t="e">
        <f>IF(#REF!="","",DATE(#REF!,MONTH(G19&amp;1)+1,1)-1)</f>
        <v>#REF!</v>
      </c>
      <c r="E19" s="32" t="e">
        <f>IF(#REF!="","",IF(B19&gt;'EXPEDIENTE Y CONVENIO'!$F$29,1,IF(D19&lt;'EXPEDIENTE Y CONVENIO'!$F$25,1,0)))</f>
        <v>#REF!</v>
      </c>
      <c r="F19" s="32" t="e">
        <f>IF(#REF!="","",IF(AND(C19=0,E19=0),0,IF(AND(C19=1,E19=0),0,1)))</f>
        <v>#REF!</v>
      </c>
      <c r="G19" s="75" t="s">
        <v>11</v>
      </c>
      <c r="H19" s="65" t="s">
        <v>22</v>
      </c>
      <c r="I19" s="66" t="s">
        <v>23</v>
      </c>
      <c r="J19" s="67" t="s">
        <v>39</v>
      </c>
      <c r="K19" s="133" t="s">
        <v>26</v>
      </c>
      <c r="L19" s="134" t="s">
        <v>42</v>
      </c>
      <c r="O19" s="30" t="str">
        <f t="shared" si="0"/>
        <v/>
      </c>
      <c r="P19" s="31" t="str">
        <f>IF($O$11="","",IF(O19&lt;'EXPEDIENTE Y CONVENIO'!$F$25,1,0))</f>
        <v/>
      </c>
      <c r="Q19" s="30" t="str">
        <f t="shared" si="1"/>
        <v/>
      </c>
      <c r="R19" s="32" t="str">
        <f>IF($O$11="","",IF(O19&gt;'EXPEDIENTE Y CONVENIO'!$F$29,1,IF(Q19&lt;'EXPEDIENTE Y CONVENIO'!$F$25,1,0)))</f>
        <v/>
      </c>
      <c r="S19" s="32" t="str">
        <f t="shared" si="2"/>
        <v/>
      </c>
      <c r="T19" s="75" t="s">
        <v>11</v>
      </c>
      <c r="U19" s="65" t="s">
        <v>22</v>
      </c>
      <c r="V19" s="66" t="s">
        <v>23</v>
      </c>
      <c r="W19" s="67" t="s">
        <v>39</v>
      </c>
      <c r="X19" s="133" t="s">
        <v>26</v>
      </c>
      <c r="Y19" s="134" t="s">
        <v>42</v>
      </c>
      <c r="AB19" s="30" t="str">
        <f t="shared" si="3"/>
        <v/>
      </c>
      <c r="AC19" s="31" t="str">
        <f>IF($AB$11="","",IF(AB19&lt;'EXPEDIENTE Y CONVENIO'!$F$25,1,0))</f>
        <v/>
      </c>
      <c r="AD19" s="30" t="str">
        <f t="shared" si="4"/>
        <v/>
      </c>
      <c r="AE19" s="32" t="str">
        <f>IF($AB$11="","",IF(AB19&gt;'EXPEDIENTE Y CONVENIO'!$F$29,1,IF(AD19&lt;'EXPEDIENTE Y CONVENIO'!$F$25,1,0)))</f>
        <v/>
      </c>
      <c r="AF19" s="32" t="str">
        <f t="shared" si="5"/>
        <v/>
      </c>
      <c r="AG19" s="75" t="s">
        <v>11</v>
      </c>
      <c r="AH19" s="65" t="s">
        <v>22</v>
      </c>
      <c r="AI19" s="66" t="s">
        <v>23</v>
      </c>
      <c r="AJ19" s="67" t="s">
        <v>39</v>
      </c>
      <c r="AK19" s="133" t="s">
        <v>26</v>
      </c>
      <c r="AL19" s="134" t="s">
        <v>42</v>
      </c>
      <c r="AO19" s="30" t="str">
        <f t="shared" si="6"/>
        <v/>
      </c>
      <c r="AP19" s="31" t="str">
        <f>IF($AO$11="","",IF(AO19&lt;'EXPEDIENTE Y CONVENIO'!$F$25,1,0))</f>
        <v/>
      </c>
      <c r="AQ19" s="30" t="str">
        <f t="shared" si="7"/>
        <v/>
      </c>
      <c r="AR19" s="32" t="str">
        <f>IF($AO$11="","",IF(AO19&gt;'EXPEDIENTE Y CONVENIO'!$F$29,1,IF(AQ19&lt;'EXPEDIENTE Y CONVENIO'!$F$25,1,0)))</f>
        <v/>
      </c>
      <c r="AS19" s="32" t="str">
        <f t="shared" si="8"/>
        <v/>
      </c>
      <c r="AT19" s="75" t="s">
        <v>11</v>
      </c>
      <c r="AU19" s="65" t="s">
        <v>22</v>
      </c>
      <c r="AV19" s="66" t="s">
        <v>23</v>
      </c>
      <c r="AW19" s="67" t="s">
        <v>39</v>
      </c>
      <c r="AX19" s="133" t="s">
        <v>26</v>
      </c>
      <c r="AY19" s="134" t="s">
        <v>42</v>
      </c>
    </row>
    <row r="20" spans="2:51" ht="60" customHeight="1" x14ac:dyDescent="0.25">
      <c r="B20" s="30" t="e">
        <f>IF(#REF!="","",DATE(#REF!,MONTH(G20&amp;1),1))</f>
        <v>#REF!</v>
      </c>
      <c r="C20" s="31" t="e">
        <f>IF(#REF!="","",IF(B20&lt;'EXPEDIENTE Y CONVENIO'!$F$25,1,0))</f>
        <v>#REF!</v>
      </c>
      <c r="D20" s="30" t="e">
        <f>IF(#REF!="","",DATE(#REF!,MONTH(G20&amp;1)+1,1)-1)</f>
        <v>#REF!</v>
      </c>
      <c r="E20" s="32" t="e">
        <f>IF(#REF!="","",IF(B20&gt;'EXPEDIENTE Y CONVENIO'!$F$29,1,IF(D20&lt;'EXPEDIENTE Y CONVENIO'!$F$25,1,0)))</f>
        <v>#REF!</v>
      </c>
      <c r="F20" s="32" t="e">
        <f>IF(#REF!="","",IF(AND(C20=0,E20=0),0,IF(AND(C20=1,E20=0),0,1)))</f>
        <v>#REF!</v>
      </c>
      <c r="G20" s="75" t="s">
        <v>12</v>
      </c>
      <c r="H20" s="65" t="s">
        <v>22</v>
      </c>
      <c r="I20" s="66" t="s">
        <v>23</v>
      </c>
      <c r="J20" s="67" t="s">
        <v>39</v>
      </c>
      <c r="K20" s="133"/>
      <c r="L20" s="134"/>
      <c r="O20" s="30" t="str">
        <f t="shared" si="0"/>
        <v/>
      </c>
      <c r="P20" s="31" t="str">
        <f>IF($O$11="","",IF(O20&lt;'EXPEDIENTE Y CONVENIO'!$F$25,1,0))</f>
        <v/>
      </c>
      <c r="Q20" s="30" t="str">
        <f t="shared" si="1"/>
        <v/>
      </c>
      <c r="R20" s="32" t="str">
        <f>IF($O$11="","",IF(O20&gt;'EXPEDIENTE Y CONVENIO'!$F$29,1,IF(Q20&lt;'EXPEDIENTE Y CONVENIO'!$F$25,1,0)))</f>
        <v/>
      </c>
      <c r="S20" s="32" t="str">
        <f t="shared" si="2"/>
        <v/>
      </c>
      <c r="T20" s="75" t="s">
        <v>12</v>
      </c>
      <c r="U20" s="65" t="s">
        <v>22</v>
      </c>
      <c r="V20" s="66" t="s">
        <v>23</v>
      </c>
      <c r="W20" s="67" t="s">
        <v>39</v>
      </c>
      <c r="X20" s="133"/>
      <c r="Y20" s="134"/>
      <c r="AB20" s="30" t="str">
        <f t="shared" si="3"/>
        <v/>
      </c>
      <c r="AC20" s="31" t="str">
        <f>IF($AB$11="","",IF(AB20&lt;'EXPEDIENTE Y CONVENIO'!$F$25,1,0))</f>
        <v/>
      </c>
      <c r="AD20" s="30" t="str">
        <f t="shared" si="4"/>
        <v/>
      </c>
      <c r="AE20" s="32" t="str">
        <f>IF($AB$11="","",IF(AB20&gt;'EXPEDIENTE Y CONVENIO'!$F$29,1,IF(AD20&lt;'EXPEDIENTE Y CONVENIO'!$F$25,1,0)))</f>
        <v/>
      </c>
      <c r="AF20" s="32" t="str">
        <f t="shared" si="5"/>
        <v/>
      </c>
      <c r="AG20" s="75" t="s">
        <v>12</v>
      </c>
      <c r="AH20" s="65" t="s">
        <v>22</v>
      </c>
      <c r="AI20" s="66" t="s">
        <v>23</v>
      </c>
      <c r="AJ20" s="67" t="s">
        <v>39</v>
      </c>
      <c r="AK20" s="133"/>
      <c r="AL20" s="134"/>
      <c r="AO20" s="30" t="str">
        <f t="shared" si="6"/>
        <v/>
      </c>
      <c r="AP20" s="31" t="str">
        <f>IF($AO$11="","",IF(AO20&lt;'EXPEDIENTE Y CONVENIO'!$F$25,1,0))</f>
        <v/>
      </c>
      <c r="AQ20" s="30" t="str">
        <f t="shared" si="7"/>
        <v/>
      </c>
      <c r="AR20" s="32" t="str">
        <f>IF($AO$11="","",IF(AO20&gt;'EXPEDIENTE Y CONVENIO'!$F$29,1,IF(AQ20&lt;'EXPEDIENTE Y CONVENIO'!$F$25,1,0)))</f>
        <v/>
      </c>
      <c r="AS20" s="32" t="str">
        <f t="shared" si="8"/>
        <v/>
      </c>
      <c r="AT20" s="75" t="s">
        <v>12</v>
      </c>
      <c r="AU20" s="65" t="s">
        <v>22</v>
      </c>
      <c r="AV20" s="66" t="s">
        <v>23</v>
      </c>
      <c r="AW20" s="67" t="s">
        <v>39</v>
      </c>
      <c r="AX20" s="133"/>
      <c r="AY20" s="134"/>
    </row>
    <row r="21" spans="2:51" ht="60" customHeight="1" x14ac:dyDescent="0.25">
      <c r="B21" s="30" t="e">
        <f>IF(#REF!="","",DATE(#REF!,MONTH(G21&amp;1),1))</f>
        <v>#REF!</v>
      </c>
      <c r="C21" s="31" t="e">
        <f>IF(#REF!="","",IF(B21&lt;'EXPEDIENTE Y CONVENIO'!$F$25,1,0))</f>
        <v>#REF!</v>
      </c>
      <c r="D21" s="30" t="e">
        <f>IF(#REF!="","",DATE(#REF!,MONTH(G21&amp;1)+1,1)-1)</f>
        <v>#REF!</v>
      </c>
      <c r="E21" s="32" t="e">
        <f>IF(#REF!="","",IF(B21&gt;'EXPEDIENTE Y CONVENIO'!$F$29,1,IF(D21&lt;'EXPEDIENTE Y CONVENIO'!$F$25,1,0)))</f>
        <v>#REF!</v>
      </c>
      <c r="F21" s="32" t="e">
        <f>IF(#REF!="","",IF(AND(C21=0,E21=0),0,IF(AND(C21=1,E21=0),0,1)))</f>
        <v>#REF!</v>
      </c>
      <c r="G21" s="75" t="s">
        <v>13</v>
      </c>
      <c r="H21" s="65" t="s">
        <v>22</v>
      </c>
      <c r="I21" s="66" t="s">
        <v>23</v>
      </c>
      <c r="J21" s="67" t="s">
        <v>39</v>
      </c>
      <c r="K21" s="133"/>
      <c r="L21" s="134"/>
      <c r="O21" s="30" t="str">
        <f t="shared" si="0"/>
        <v/>
      </c>
      <c r="P21" s="31" t="str">
        <f>IF($O$11="","",IF(O21&lt;'EXPEDIENTE Y CONVENIO'!$F$25,1,0))</f>
        <v/>
      </c>
      <c r="Q21" s="30" t="str">
        <f t="shared" si="1"/>
        <v/>
      </c>
      <c r="R21" s="32" t="str">
        <f>IF($O$11="","",IF(O21&gt;'EXPEDIENTE Y CONVENIO'!$F$29,1,IF(Q21&lt;'EXPEDIENTE Y CONVENIO'!$F$25,1,0)))</f>
        <v/>
      </c>
      <c r="S21" s="32" t="str">
        <f t="shared" si="2"/>
        <v/>
      </c>
      <c r="T21" s="75" t="s">
        <v>13</v>
      </c>
      <c r="U21" s="65" t="s">
        <v>22</v>
      </c>
      <c r="V21" s="66" t="s">
        <v>23</v>
      </c>
      <c r="W21" s="67" t="s">
        <v>39</v>
      </c>
      <c r="X21" s="133"/>
      <c r="Y21" s="134"/>
      <c r="AB21" s="30" t="str">
        <f t="shared" si="3"/>
        <v/>
      </c>
      <c r="AC21" s="31" t="str">
        <f>IF($AB$11="","",IF(AB21&lt;'EXPEDIENTE Y CONVENIO'!$F$25,1,0))</f>
        <v/>
      </c>
      <c r="AD21" s="30" t="str">
        <f t="shared" si="4"/>
        <v/>
      </c>
      <c r="AE21" s="32" t="str">
        <f>IF($AB$11="","",IF(AB21&gt;'EXPEDIENTE Y CONVENIO'!$F$29,1,IF(AD21&lt;'EXPEDIENTE Y CONVENIO'!$F$25,1,0)))</f>
        <v/>
      </c>
      <c r="AF21" s="32" t="str">
        <f t="shared" si="5"/>
        <v/>
      </c>
      <c r="AG21" s="75" t="s">
        <v>13</v>
      </c>
      <c r="AH21" s="65" t="s">
        <v>22</v>
      </c>
      <c r="AI21" s="66" t="s">
        <v>23</v>
      </c>
      <c r="AJ21" s="67" t="s">
        <v>39</v>
      </c>
      <c r="AK21" s="133"/>
      <c r="AL21" s="134"/>
      <c r="AO21" s="30" t="str">
        <f t="shared" si="6"/>
        <v/>
      </c>
      <c r="AP21" s="31" t="str">
        <f>IF($AO$11="","",IF(AO21&lt;'EXPEDIENTE Y CONVENIO'!$F$25,1,0))</f>
        <v/>
      </c>
      <c r="AQ21" s="30" t="str">
        <f t="shared" si="7"/>
        <v/>
      </c>
      <c r="AR21" s="32" t="str">
        <f>IF($AO$11="","",IF(AO21&gt;'EXPEDIENTE Y CONVENIO'!$F$29,1,IF(AQ21&lt;'EXPEDIENTE Y CONVENIO'!$F$25,1,0)))</f>
        <v/>
      </c>
      <c r="AS21" s="32" t="str">
        <f t="shared" si="8"/>
        <v/>
      </c>
      <c r="AT21" s="75" t="s">
        <v>13</v>
      </c>
      <c r="AU21" s="65" t="s">
        <v>22</v>
      </c>
      <c r="AV21" s="66" t="s">
        <v>23</v>
      </c>
      <c r="AW21" s="67" t="s">
        <v>39</v>
      </c>
      <c r="AX21" s="133"/>
      <c r="AY21" s="134"/>
    </row>
    <row r="22" spans="2:51" ht="60" customHeight="1" x14ac:dyDescent="0.25">
      <c r="B22" s="30" t="e">
        <f>IF(#REF!="","",DATE(#REF!,MONTH(G22&amp;1),1))</f>
        <v>#REF!</v>
      </c>
      <c r="C22" s="31" t="e">
        <f>IF(#REF!="","",IF(B22&lt;'EXPEDIENTE Y CONVENIO'!$F$25,1,0))</f>
        <v>#REF!</v>
      </c>
      <c r="D22" s="30" t="e">
        <f>IF(#REF!="","",DATE(#REF!,MONTH(G22&amp;1)+1,1)-1)</f>
        <v>#REF!</v>
      </c>
      <c r="E22" s="32" t="e">
        <f>IF(#REF!="","",IF(B22&gt;'EXPEDIENTE Y CONVENIO'!$F$29,1,IF(D22&lt;'EXPEDIENTE Y CONVENIO'!$F$25,1,0)))</f>
        <v>#REF!</v>
      </c>
      <c r="F22" s="32" t="e">
        <f>IF(#REF!="","",IF(AND(C22=0,E22=0),0,IF(AND(C22=1,E22=0),0,1)))</f>
        <v>#REF!</v>
      </c>
      <c r="G22" s="75" t="s">
        <v>14</v>
      </c>
      <c r="H22" s="65" t="s">
        <v>22</v>
      </c>
      <c r="I22" s="66" t="s">
        <v>23</v>
      </c>
      <c r="J22" s="67" t="s">
        <v>39</v>
      </c>
      <c r="K22" s="133" t="s">
        <v>27</v>
      </c>
      <c r="L22" s="134" t="s">
        <v>43</v>
      </c>
      <c r="O22" s="30" t="str">
        <f t="shared" si="0"/>
        <v/>
      </c>
      <c r="P22" s="31" t="str">
        <f>IF($O$11="","",IF(O22&lt;'EXPEDIENTE Y CONVENIO'!$F$25,1,0))</f>
        <v/>
      </c>
      <c r="Q22" s="30" t="str">
        <f t="shared" si="1"/>
        <v/>
      </c>
      <c r="R22" s="32" t="str">
        <f>IF($O$11="","",IF(O22&gt;'EXPEDIENTE Y CONVENIO'!$F$29,1,IF(Q22&lt;'EXPEDIENTE Y CONVENIO'!$F$25,1,0)))</f>
        <v/>
      </c>
      <c r="S22" s="32" t="str">
        <f t="shared" si="2"/>
        <v/>
      </c>
      <c r="T22" s="75" t="s">
        <v>14</v>
      </c>
      <c r="U22" s="65" t="s">
        <v>22</v>
      </c>
      <c r="V22" s="66" t="s">
        <v>23</v>
      </c>
      <c r="W22" s="67" t="s">
        <v>39</v>
      </c>
      <c r="X22" s="133" t="s">
        <v>27</v>
      </c>
      <c r="Y22" s="134" t="s">
        <v>43</v>
      </c>
      <c r="AB22" s="30" t="str">
        <f t="shared" si="3"/>
        <v/>
      </c>
      <c r="AC22" s="31" t="str">
        <f>IF($AB$11="","",IF(AB22&lt;'EXPEDIENTE Y CONVENIO'!$F$25,1,0))</f>
        <v/>
      </c>
      <c r="AD22" s="30" t="str">
        <f t="shared" si="4"/>
        <v/>
      </c>
      <c r="AE22" s="32" t="str">
        <f>IF($AB$11="","",IF(AB22&gt;'EXPEDIENTE Y CONVENIO'!$F$29,1,IF(AD22&lt;'EXPEDIENTE Y CONVENIO'!$F$25,1,0)))</f>
        <v/>
      </c>
      <c r="AF22" s="32" t="str">
        <f t="shared" si="5"/>
        <v/>
      </c>
      <c r="AG22" s="75" t="s">
        <v>14</v>
      </c>
      <c r="AH22" s="65" t="s">
        <v>22</v>
      </c>
      <c r="AI22" s="66" t="s">
        <v>23</v>
      </c>
      <c r="AJ22" s="67" t="s">
        <v>39</v>
      </c>
      <c r="AK22" s="133" t="s">
        <v>27</v>
      </c>
      <c r="AL22" s="134" t="s">
        <v>43</v>
      </c>
      <c r="AO22" s="30" t="str">
        <f t="shared" si="6"/>
        <v/>
      </c>
      <c r="AP22" s="31" t="str">
        <f>IF($AO$11="","",IF(AO22&lt;'EXPEDIENTE Y CONVENIO'!$F$25,1,0))</f>
        <v/>
      </c>
      <c r="AQ22" s="30" t="str">
        <f t="shared" si="7"/>
        <v/>
      </c>
      <c r="AR22" s="32" t="str">
        <f>IF($AO$11="","",IF(AO22&gt;'EXPEDIENTE Y CONVENIO'!$F$29,1,IF(AQ22&lt;'EXPEDIENTE Y CONVENIO'!$F$25,1,0)))</f>
        <v/>
      </c>
      <c r="AS22" s="32" t="str">
        <f t="shared" si="8"/>
        <v/>
      </c>
      <c r="AT22" s="75" t="s">
        <v>14</v>
      </c>
      <c r="AU22" s="65" t="s">
        <v>22</v>
      </c>
      <c r="AV22" s="66" t="s">
        <v>23</v>
      </c>
      <c r="AW22" s="67" t="s">
        <v>39</v>
      </c>
      <c r="AX22" s="133" t="s">
        <v>27</v>
      </c>
      <c r="AY22" s="134" t="s">
        <v>43</v>
      </c>
    </row>
    <row r="23" spans="2:51" ht="60" customHeight="1" x14ac:dyDescent="0.25">
      <c r="B23" s="30" t="e">
        <f>IF(#REF!="","",DATE(#REF!,MONTH(G23&amp;1),1))</f>
        <v>#REF!</v>
      </c>
      <c r="C23" s="31" t="e">
        <f>IF(#REF!="","",IF(B23&lt;'EXPEDIENTE Y CONVENIO'!$F$25,1,0))</f>
        <v>#REF!</v>
      </c>
      <c r="D23" s="30" t="e">
        <f>IF(#REF!="","",DATE(#REF!,MONTH(G23&amp;1)+1,1)-1)</f>
        <v>#REF!</v>
      </c>
      <c r="E23" s="32" t="e">
        <f>IF(#REF!="","",IF(B23&gt;'EXPEDIENTE Y CONVENIO'!$F$29,1,IF(D23&lt;'EXPEDIENTE Y CONVENIO'!$F$25,1,0)))</f>
        <v>#REF!</v>
      </c>
      <c r="F23" s="32" t="e">
        <f>IF(#REF!="","",IF(AND(C23=0,E23=0),0,IF(AND(C23=1,E23=0),0,1)))</f>
        <v>#REF!</v>
      </c>
      <c r="G23" s="75" t="s">
        <v>15</v>
      </c>
      <c r="H23" s="65" t="s">
        <v>22</v>
      </c>
      <c r="I23" s="66" t="s">
        <v>23</v>
      </c>
      <c r="J23" s="67" t="s">
        <v>39</v>
      </c>
      <c r="K23" s="133"/>
      <c r="L23" s="134"/>
      <c r="O23" s="30" t="str">
        <f t="shared" si="0"/>
        <v/>
      </c>
      <c r="P23" s="31" t="str">
        <f>IF($O$11="","",IF(O23&lt;'EXPEDIENTE Y CONVENIO'!$F$25,1,0))</f>
        <v/>
      </c>
      <c r="Q23" s="30" t="str">
        <f t="shared" si="1"/>
        <v/>
      </c>
      <c r="R23" s="32" t="str">
        <f>IF($O$11="","",IF(O23&gt;'EXPEDIENTE Y CONVENIO'!$F$29,1,IF(Q23&lt;'EXPEDIENTE Y CONVENIO'!$F$25,1,0)))</f>
        <v/>
      </c>
      <c r="S23" s="32" t="str">
        <f t="shared" si="2"/>
        <v/>
      </c>
      <c r="T23" s="75" t="s">
        <v>15</v>
      </c>
      <c r="U23" s="65" t="s">
        <v>22</v>
      </c>
      <c r="V23" s="66" t="s">
        <v>23</v>
      </c>
      <c r="W23" s="67" t="s">
        <v>39</v>
      </c>
      <c r="X23" s="133"/>
      <c r="Y23" s="134"/>
      <c r="AB23" s="30" t="str">
        <f t="shared" si="3"/>
        <v/>
      </c>
      <c r="AC23" s="31" t="str">
        <f>IF($AB$11="","",IF(AB23&lt;'EXPEDIENTE Y CONVENIO'!$F$25,1,0))</f>
        <v/>
      </c>
      <c r="AD23" s="30" t="str">
        <f t="shared" si="4"/>
        <v/>
      </c>
      <c r="AE23" s="32" t="str">
        <f>IF($AB$11="","",IF(AB23&gt;'EXPEDIENTE Y CONVENIO'!$F$29,1,IF(AD23&lt;'EXPEDIENTE Y CONVENIO'!$F$25,1,0)))</f>
        <v/>
      </c>
      <c r="AF23" s="32" t="str">
        <f t="shared" si="5"/>
        <v/>
      </c>
      <c r="AG23" s="75" t="s">
        <v>15</v>
      </c>
      <c r="AH23" s="65" t="s">
        <v>22</v>
      </c>
      <c r="AI23" s="66" t="s">
        <v>23</v>
      </c>
      <c r="AJ23" s="67" t="s">
        <v>39</v>
      </c>
      <c r="AK23" s="133"/>
      <c r="AL23" s="134"/>
      <c r="AO23" s="30" t="str">
        <f t="shared" si="6"/>
        <v/>
      </c>
      <c r="AP23" s="31" t="str">
        <f>IF($AO$11="","",IF(AO23&lt;'EXPEDIENTE Y CONVENIO'!$F$25,1,0))</f>
        <v/>
      </c>
      <c r="AQ23" s="30" t="str">
        <f t="shared" si="7"/>
        <v/>
      </c>
      <c r="AR23" s="32" t="str">
        <f>IF($AO$11="","",IF(AO23&gt;'EXPEDIENTE Y CONVENIO'!$F$29,1,IF(AQ23&lt;'EXPEDIENTE Y CONVENIO'!$F$25,1,0)))</f>
        <v/>
      </c>
      <c r="AS23" s="32" t="str">
        <f t="shared" si="8"/>
        <v/>
      </c>
      <c r="AT23" s="75" t="s">
        <v>15</v>
      </c>
      <c r="AU23" s="65" t="s">
        <v>22</v>
      </c>
      <c r="AV23" s="66" t="s">
        <v>23</v>
      </c>
      <c r="AW23" s="67" t="s">
        <v>39</v>
      </c>
      <c r="AX23" s="133"/>
      <c r="AY23" s="134"/>
    </row>
    <row r="24" spans="2:51" ht="60" customHeight="1" thickBot="1" x14ac:dyDescent="0.3">
      <c r="B24" s="30" t="e">
        <f>IF(#REF!="","",DATE(#REF!,MONTH(G24&amp;1),1))</f>
        <v>#REF!</v>
      </c>
      <c r="C24" s="31" t="e">
        <f>IF(#REF!="","",IF(B24&lt;'EXPEDIENTE Y CONVENIO'!$F$25,1,0))</f>
        <v>#REF!</v>
      </c>
      <c r="D24" s="30" t="e">
        <f>IF(#REF!="","",DATE(#REF!,MONTH(G24&amp;1)+1,1)-1)</f>
        <v>#REF!</v>
      </c>
      <c r="E24" s="32" t="e">
        <f>IF(#REF!="","",IF(B24&gt;'EXPEDIENTE Y CONVENIO'!$F$29,1,IF(D24&lt;'EXPEDIENTE Y CONVENIO'!$F$25,1,0)))</f>
        <v>#REF!</v>
      </c>
      <c r="F24" s="32" t="e">
        <f>IF(#REF!="","",IF(AND(C24=0,E24=0),0,IF(AND(C24=1,E24=0),0,1)))</f>
        <v>#REF!</v>
      </c>
      <c r="G24" s="76" t="s">
        <v>16</v>
      </c>
      <c r="H24" s="68" t="s">
        <v>22</v>
      </c>
      <c r="I24" s="69" t="s">
        <v>23</v>
      </c>
      <c r="J24" s="70" t="s">
        <v>39</v>
      </c>
      <c r="K24" s="135"/>
      <c r="L24" s="136"/>
      <c r="O24" s="30" t="str">
        <f t="shared" si="0"/>
        <v/>
      </c>
      <c r="P24" s="31" t="str">
        <f>IF($O$11="","",IF(O24&lt;'EXPEDIENTE Y CONVENIO'!$F$25,1,0))</f>
        <v/>
      </c>
      <c r="Q24" s="30" t="str">
        <f t="shared" si="1"/>
        <v/>
      </c>
      <c r="R24" s="32" t="str">
        <f>IF($O$11="","",IF(O24&gt;'EXPEDIENTE Y CONVENIO'!$F$29,1,IF(Q24&lt;'EXPEDIENTE Y CONVENIO'!$F$25,1,0)))</f>
        <v/>
      </c>
      <c r="S24" s="32" t="str">
        <f t="shared" si="2"/>
        <v/>
      </c>
      <c r="T24" s="76" t="s">
        <v>16</v>
      </c>
      <c r="U24" s="68" t="s">
        <v>22</v>
      </c>
      <c r="V24" s="69" t="s">
        <v>23</v>
      </c>
      <c r="W24" s="70" t="s">
        <v>39</v>
      </c>
      <c r="X24" s="135"/>
      <c r="Y24" s="136"/>
      <c r="AB24" s="30" t="str">
        <f t="shared" si="3"/>
        <v/>
      </c>
      <c r="AC24" s="31" t="str">
        <f>IF($AB$11="","",IF(AB24&lt;'EXPEDIENTE Y CONVENIO'!$F$25,1,0))</f>
        <v/>
      </c>
      <c r="AD24" s="30" t="str">
        <f t="shared" si="4"/>
        <v/>
      </c>
      <c r="AE24" s="32" t="str">
        <f>IF($AB$11="","",IF(AB24&gt;'EXPEDIENTE Y CONVENIO'!$F$29,1,IF(AD24&lt;'EXPEDIENTE Y CONVENIO'!$F$25,1,0)))</f>
        <v/>
      </c>
      <c r="AF24" s="32" t="str">
        <f t="shared" si="5"/>
        <v/>
      </c>
      <c r="AG24" s="76" t="s">
        <v>16</v>
      </c>
      <c r="AH24" s="68" t="s">
        <v>22</v>
      </c>
      <c r="AI24" s="69" t="s">
        <v>23</v>
      </c>
      <c r="AJ24" s="70" t="s">
        <v>39</v>
      </c>
      <c r="AK24" s="135"/>
      <c r="AL24" s="136"/>
      <c r="AO24" s="30" t="str">
        <f t="shared" si="6"/>
        <v/>
      </c>
      <c r="AP24" s="31" t="str">
        <f>IF($AO$11="","",IF(AO24&lt;'EXPEDIENTE Y CONVENIO'!$F$25,1,0))</f>
        <v/>
      </c>
      <c r="AQ24" s="30" t="str">
        <f t="shared" si="7"/>
        <v/>
      </c>
      <c r="AR24" s="32" t="str">
        <f>IF($AO$11="","",IF(AO24&gt;'EXPEDIENTE Y CONVENIO'!$F$29,1,IF(AQ24&lt;'EXPEDIENTE Y CONVENIO'!$F$25,1,0)))</f>
        <v/>
      </c>
      <c r="AS24" s="32" t="str">
        <f t="shared" si="8"/>
        <v/>
      </c>
      <c r="AT24" s="76" t="s">
        <v>16</v>
      </c>
      <c r="AU24" s="68" t="s">
        <v>22</v>
      </c>
      <c r="AV24" s="69" t="s">
        <v>23</v>
      </c>
      <c r="AW24" s="70" t="s">
        <v>39</v>
      </c>
      <c r="AX24" s="135"/>
      <c r="AY24" s="136"/>
    </row>
    <row r="25" spans="2:51" ht="13.5" customHeight="1" x14ac:dyDescent="0.25"/>
    <row r="26" spans="2:51" ht="13.5" customHeight="1" x14ac:dyDescent="0.25"/>
    <row r="27" spans="2:51" ht="13.5" customHeight="1" x14ac:dyDescent="0.25"/>
    <row r="28" spans="2:51" ht="13.5" customHeight="1" x14ac:dyDescent="0.25"/>
    <row r="29" spans="2:51" ht="13.5" customHeight="1" x14ac:dyDescent="0.25"/>
    <row r="30" spans="2:51" ht="13.5" customHeight="1" x14ac:dyDescent="0.25"/>
  </sheetData>
  <sheetProtection algorithmName="SHA-512" hashValue="bK26XDdsXlcTIUW7J5qwzfShiZ/iDfBuByDIxbvGhZeqfjZ24wy1Tc4ZgHL8govkQJD3VN3oEh0NuBp4+Qe4WQ==" saltValue="94tcBM3B8kA+G3TAOwAwHw==" spinCount="100000" sheet="1" selectLockedCells="1"/>
  <mergeCells count="40">
    <mergeCell ref="AK19:AK21"/>
    <mergeCell ref="AL19:AL21"/>
    <mergeCell ref="AK22:AK24"/>
    <mergeCell ref="AL22:AL24"/>
    <mergeCell ref="AK13:AK15"/>
    <mergeCell ref="AL13:AL15"/>
    <mergeCell ref="K13:K15"/>
    <mergeCell ref="L13:L15"/>
    <mergeCell ref="AK16:AK18"/>
    <mergeCell ref="AL16:AL18"/>
    <mergeCell ref="X13:X15"/>
    <mergeCell ref="Y13:Y15"/>
    <mergeCell ref="X16:X18"/>
    <mergeCell ref="Y16:Y18"/>
    <mergeCell ref="K16:K18"/>
    <mergeCell ref="L16:L18"/>
    <mergeCell ref="X22:X24"/>
    <mergeCell ref="Y22:Y24"/>
    <mergeCell ref="X19:X21"/>
    <mergeCell ref="Y19:Y21"/>
    <mergeCell ref="K19:K21"/>
    <mergeCell ref="L19:L21"/>
    <mergeCell ref="K22:K24"/>
    <mergeCell ref="L22:L24"/>
    <mergeCell ref="I9:J9"/>
    <mergeCell ref="K9:L9"/>
    <mergeCell ref="V9:W9"/>
    <mergeCell ref="X9:Y9"/>
    <mergeCell ref="AK9:AL9"/>
    <mergeCell ref="AI9:AJ9"/>
    <mergeCell ref="AV9:AW9"/>
    <mergeCell ref="AX19:AX21"/>
    <mergeCell ref="AY19:AY21"/>
    <mergeCell ref="AX22:AX24"/>
    <mergeCell ref="AY22:AY24"/>
    <mergeCell ref="AX13:AX15"/>
    <mergeCell ref="AY13:AY15"/>
    <mergeCell ref="AX16:AX18"/>
    <mergeCell ref="AY16:AY18"/>
    <mergeCell ref="AX9:AY9"/>
  </mergeCells>
  <phoneticPr fontId="3" type="noConversion"/>
  <conditionalFormatting sqref="H13:J24">
    <cfRule type="expression" dxfId="11" priority="5">
      <formula>$F13=1</formula>
    </cfRule>
  </conditionalFormatting>
  <conditionalFormatting sqref="K13:L24">
    <cfRule type="expression" dxfId="10" priority="1">
      <formula>SUM($F13:$F15)=3</formula>
    </cfRule>
  </conditionalFormatting>
  <conditionalFormatting sqref="N1:AZ1048576">
    <cfRule type="expression" dxfId="9" priority="18" stopIfTrue="1">
      <formula>$O$11=""</formula>
    </cfRule>
  </conditionalFormatting>
  <conditionalFormatting sqref="U13:W24">
    <cfRule type="expression" dxfId="8" priority="6">
      <formula>$S13=1</formula>
    </cfRule>
  </conditionalFormatting>
  <conditionalFormatting sqref="X13:Y24">
    <cfRule type="expression" dxfId="7" priority="2">
      <formula>SUM($S13:$S15)=3</formula>
    </cfRule>
  </conditionalFormatting>
  <conditionalFormatting sqref="AA1:AZ1048576">
    <cfRule type="expression" dxfId="6" priority="23" stopIfTrue="1">
      <formula>$AB$11=""</formula>
    </cfRule>
  </conditionalFormatting>
  <conditionalFormatting sqref="AH13:AJ24">
    <cfRule type="expression" dxfId="5" priority="7">
      <formula>$AF13=1</formula>
    </cfRule>
  </conditionalFormatting>
  <conditionalFormatting sqref="AK13:AL24">
    <cfRule type="expression" dxfId="4" priority="3">
      <formula>SUM($AF13:$AF15)=3</formula>
    </cfRule>
  </conditionalFormatting>
  <conditionalFormatting sqref="AN1:AZ1048576">
    <cfRule type="expression" dxfId="3" priority="26" stopIfTrue="1">
      <formula>$AO$11=""</formula>
    </cfRule>
  </conditionalFormatting>
  <conditionalFormatting sqref="AU13:AW24">
    <cfRule type="expression" dxfId="2" priority="8">
      <formula>$AS13=1</formula>
    </cfRule>
  </conditionalFormatting>
  <conditionalFormatting sqref="AX13:AY24">
    <cfRule type="expression" dxfId="1" priority="4">
      <formula>SUM($AS13:$AS15)=3</formula>
    </cfRule>
  </conditionalFormatting>
  <printOptions horizontalCentered="1"/>
  <pageMargins left="0.59055118110236227" right="0.59055118110236227" top="0.59055118110236227" bottom="0.59055118110236227" header="0.19685039370078741" footer="0.19685039370078741"/>
  <pageSetup paperSize="9" scale="76" fitToWidth="3" orientation="portrait" r:id="rId1"/>
  <headerFooter>
    <oddFooter>&amp;L&amp;"Nunito Sans,Normal"&amp;8MOD70&amp;C&amp;"Nunito Sans,Normal"&amp;8&amp;A&amp;R&amp;"Nunito Sans,Normal"&amp;8&amp;P de &amp;N</oddFooter>
  </headerFooter>
  <colBreaks count="4" manualBreakCount="4">
    <brk id="13" max="27" man="1"/>
    <brk id="26" max="27" man="1"/>
    <brk id="39" max="27" man="1"/>
    <brk id="52"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9943-BA82-4738-A98C-ED460D42FF6D}">
  <sheetPr>
    <outlinePr summaryRight="0"/>
  </sheetPr>
  <dimension ref="A1:V113"/>
  <sheetViews>
    <sheetView showGridLines="0" zoomScaleNormal="100" workbookViewId="0"/>
  </sheetViews>
  <sheetFormatPr baseColWidth="10" defaultColWidth="11.42578125" defaultRowHeight="15" outlineLevelCol="1" x14ac:dyDescent="0.25"/>
  <cols>
    <col min="1" max="1" width="1.7109375" style="1"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4" hidden="1" customWidth="1" outlineLevel="1"/>
    <col min="7" max="9" width="30.7109375" style="4" hidden="1" customWidth="1" outlineLevel="1"/>
    <col min="10" max="12" width="5.7109375" style="3" hidden="1" customWidth="1" outlineLevel="1"/>
    <col min="13" max="13" width="10.7109375" style="3" hidden="1" customWidth="1" outlineLevel="1"/>
    <col min="14" max="14" width="5.7109375" style="4" hidden="1" customWidth="1" outlineLevel="1"/>
    <col min="15" max="15" width="27.85546875" style="4" hidden="1" customWidth="1" outlineLevel="1"/>
    <col min="16" max="16" width="30.7109375" style="4" hidden="1" customWidth="1" outlineLevel="1"/>
    <col min="17" max="17" width="5.7109375" style="4" hidden="1" customWidth="1" outlineLevel="1"/>
    <col min="18" max="18" width="37.7109375" style="4" hidden="1" customWidth="1" outlineLevel="1"/>
    <col min="19" max="19" width="11.28515625" style="4" hidden="1" customWidth="1" outlineLevel="1"/>
    <col min="20" max="20" width="8.7109375" style="4" hidden="1" customWidth="1" outlineLevel="1"/>
    <col min="21" max="21" width="25.7109375" style="4" hidden="1" customWidth="1" outlineLevel="1"/>
    <col min="22" max="22" width="15.7109375" style="3" hidden="1" customWidth="1" outlineLevel="1"/>
    <col min="23" max="16384" width="11.42578125" style="1"/>
  </cols>
  <sheetData>
    <row r="1" spans="1:22" x14ac:dyDescent="0.25">
      <c r="A1" s="28"/>
    </row>
    <row r="2" spans="1:22" ht="15.75" thickBot="1" x14ac:dyDescent="0.3"/>
    <row r="3" spans="1:22" ht="16.5" thickTop="1" thickBot="1" x14ac:dyDescent="0.3">
      <c r="B3" s="144" t="s">
        <v>54</v>
      </c>
      <c r="C3" s="146"/>
      <c r="D3" s="146"/>
      <c r="E3" s="146"/>
      <c r="F3" s="146"/>
      <c r="G3" s="146"/>
      <c r="H3" s="146"/>
      <c r="I3" s="146"/>
      <c r="J3" s="146"/>
      <c r="K3" s="146"/>
      <c r="L3" s="146"/>
      <c r="M3" s="145"/>
      <c r="O3" s="144" t="s">
        <v>65</v>
      </c>
      <c r="P3" s="145"/>
      <c r="R3" s="144" t="s">
        <v>66</v>
      </c>
      <c r="S3" s="145"/>
      <c r="U3" s="144" t="s">
        <v>90</v>
      </c>
      <c r="V3" s="145"/>
    </row>
    <row r="4" spans="1:22" ht="16.5" thickTop="1" thickBot="1" x14ac:dyDescent="0.3"/>
    <row r="5" spans="1:22" ht="15.75" thickBot="1" x14ac:dyDescent="0.3">
      <c r="D5" s="147" t="s">
        <v>55</v>
      </c>
      <c r="E5" s="147" t="s">
        <v>56</v>
      </c>
      <c r="F5" s="147" t="s">
        <v>57</v>
      </c>
      <c r="G5" s="147" t="s">
        <v>58</v>
      </c>
      <c r="H5" s="147"/>
      <c r="I5" s="147"/>
      <c r="J5" s="147" t="s">
        <v>59</v>
      </c>
      <c r="K5" s="147"/>
      <c r="L5" s="147"/>
      <c r="M5" s="147"/>
      <c r="O5" s="149" t="s">
        <v>67</v>
      </c>
      <c r="P5" s="10" t="str">
        <f>VLOOKUP(AUXILIAR!$B$7,AUXILIAR!$D$7:$I$81,4,FALSE)</f>
        <v>nº 82, de 11 de abril de 2023</v>
      </c>
      <c r="R5" s="4" t="s">
        <v>68</v>
      </c>
      <c r="S5" s="6" t="s">
        <v>64</v>
      </c>
      <c r="U5" s="96" t="s">
        <v>76</v>
      </c>
      <c r="V5" s="17" t="s">
        <v>77</v>
      </c>
    </row>
    <row r="6" spans="1:22" x14ac:dyDescent="0.25">
      <c r="D6" s="147"/>
      <c r="E6" s="147"/>
      <c r="F6" s="147"/>
      <c r="G6" s="95" t="s">
        <v>60</v>
      </c>
      <c r="H6" s="95" t="s">
        <v>61</v>
      </c>
      <c r="I6" s="95" t="s">
        <v>62</v>
      </c>
      <c r="J6" s="148" t="str">
        <f>IF(COUNTIF($J$7:$J$81,"SÍ")=0,"",IF(COUNTIF($J$7:$J$81,"SÍ")=1,"SÍ",IF(COUNTIF($J$7:$J$81,"SÍ")&gt;1,"NO")))</f>
        <v>NO</v>
      </c>
      <c r="K6" s="148"/>
      <c r="L6" s="148"/>
      <c r="M6" s="148"/>
      <c r="O6" s="150"/>
      <c r="P6" s="10">
        <f>VLOOKUP(AUXILIAR!$B$7,AUXILIAR!$D$7:$I$81,5,FALSE)</f>
        <v>0</v>
      </c>
      <c r="S6" s="11" t="str">
        <f>IF($S$5="SÍ","Bloquear celda F25 de EXPEDIENTE","")</f>
        <v>Bloquear celda F25 de EXPEDIENTE</v>
      </c>
      <c r="U6" s="97" t="s">
        <v>78</v>
      </c>
      <c r="V6" s="18">
        <v>2130</v>
      </c>
    </row>
    <row r="7" spans="1:22" ht="15.75" thickBot="1" x14ac:dyDescent="0.3">
      <c r="B7" s="5" t="str">
        <f>M7</f>
        <v>CT01</v>
      </c>
      <c r="C7" s="3">
        <v>1</v>
      </c>
      <c r="D7" s="6" t="s">
        <v>52</v>
      </c>
      <c r="E7" s="7">
        <v>8</v>
      </c>
      <c r="F7" s="8" t="s">
        <v>63</v>
      </c>
      <c r="G7" s="9" t="s">
        <v>44</v>
      </c>
      <c r="H7" s="9"/>
      <c r="I7" s="9"/>
      <c r="J7" s="6" t="s">
        <v>64</v>
      </c>
      <c r="K7" s="5">
        <f>IF(J7="",76,C7)</f>
        <v>1</v>
      </c>
      <c r="L7" s="5">
        <f>IF(K7&lt;&gt;76,C7,76)</f>
        <v>1</v>
      </c>
      <c r="M7" s="5" t="str">
        <f>IFERROR(VLOOKUP(SMALL($L$7:$L$81,C7),$C$7:$D$81,2,FALSE),"X")</f>
        <v>CT01</v>
      </c>
      <c r="O7" s="150"/>
      <c r="P7" s="10">
        <f>VLOOKUP(AUXILIAR!$B$7,AUXILIAR!$D$7:$I$81,6,FALSE)</f>
        <v>0</v>
      </c>
      <c r="R7" s="152" t="s">
        <v>128</v>
      </c>
      <c r="S7" s="152"/>
      <c r="U7" s="98" t="s">
        <v>94</v>
      </c>
      <c r="V7" s="19">
        <v>2130</v>
      </c>
    </row>
    <row r="8" spans="1:22" x14ac:dyDescent="0.25">
      <c r="C8" s="3">
        <v>2</v>
      </c>
      <c r="D8" s="6" t="s">
        <v>53</v>
      </c>
      <c r="E8" s="7">
        <v>8</v>
      </c>
      <c r="F8" s="8" t="s">
        <v>63</v>
      </c>
      <c r="G8" s="9" t="s">
        <v>44</v>
      </c>
      <c r="H8" s="9"/>
      <c r="I8" s="9"/>
      <c r="J8" s="6" t="s">
        <v>64</v>
      </c>
      <c r="K8" s="5">
        <f t="shared" ref="K8:K71" si="0">IF(J8="",76,C8)</f>
        <v>2</v>
      </c>
      <c r="L8" s="5">
        <f t="shared" ref="L8:L71" si="1">IF(K8&lt;&gt;76,C8,76)</f>
        <v>2</v>
      </c>
      <c r="M8" s="5" t="str">
        <f t="shared" ref="M8:M71" si="2">IFERROR(VLOOKUP(SMALL($L$7:$L$81,C8),$C$7:$D$81,2,FALSE),"X")</f>
        <v>CT02</v>
      </c>
      <c r="R8" s="4" t="s">
        <v>69</v>
      </c>
      <c r="S8" s="12">
        <v>45658</v>
      </c>
      <c r="U8" s="151" t="s">
        <v>79</v>
      </c>
      <c r="V8" s="20" t="s">
        <v>77</v>
      </c>
    </row>
    <row r="9" spans="1:22" x14ac:dyDescent="0.25">
      <c r="C9" s="3">
        <v>3</v>
      </c>
      <c r="D9" s="6"/>
      <c r="E9" s="7"/>
      <c r="F9" s="8"/>
      <c r="G9" s="9"/>
      <c r="H9" s="9"/>
      <c r="I9" s="9"/>
      <c r="J9" s="6"/>
      <c r="K9" s="5">
        <f t="shared" si="0"/>
        <v>76</v>
      </c>
      <c r="L9" s="5">
        <f t="shared" si="1"/>
        <v>76</v>
      </c>
      <c r="M9" s="5" t="str">
        <f t="shared" si="2"/>
        <v>X</v>
      </c>
      <c r="O9" s="13" t="s">
        <v>0</v>
      </c>
      <c r="P9" s="9">
        <v>2024</v>
      </c>
      <c r="U9" s="142"/>
      <c r="V9" s="21" t="s">
        <v>80</v>
      </c>
    </row>
    <row r="10" spans="1:22" x14ac:dyDescent="0.25">
      <c r="C10" s="3">
        <v>4</v>
      </c>
      <c r="D10" s="6"/>
      <c r="E10" s="7"/>
      <c r="F10" s="8"/>
      <c r="G10" s="9"/>
      <c r="H10" s="9"/>
      <c r="I10" s="9"/>
      <c r="J10" s="6"/>
      <c r="K10" s="5">
        <f t="shared" si="0"/>
        <v>76</v>
      </c>
      <c r="L10" s="5">
        <f t="shared" si="1"/>
        <v>76</v>
      </c>
      <c r="M10" s="5" t="str">
        <f t="shared" si="2"/>
        <v>X</v>
      </c>
      <c r="R10" s="4" t="s">
        <v>71</v>
      </c>
      <c r="S10" s="14">
        <v>2</v>
      </c>
      <c r="T10" s="4" t="s">
        <v>70</v>
      </c>
      <c r="U10" s="142"/>
      <c r="V10" s="21" t="s">
        <v>81</v>
      </c>
    </row>
    <row r="11" spans="1:22" x14ac:dyDescent="0.25">
      <c r="C11" s="3">
        <v>5</v>
      </c>
      <c r="D11" s="6"/>
      <c r="E11" s="7"/>
      <c r="F11" s="8"/>
      <c r="G11" s="9"/>
      <c r="H11" s="9"/>
      <c r="I11" s="9"/>
      <c r="J11" s="6"/>
      <c r="K11" s="5">
        <f t="shared" si="0"/>
        <v>76</v>
      </c>
      <c r="L11" s="5">
        <f t="shared" si="1"/>
        <v>76</v>
      </c>
      <c r="M11" s="5" t="str">
        <f t="shared" si="2"/>
        <v>X</v>
      </c>
      <c r="O11" s="149" t="s">
        <v>72</v>
      </c>
      <c r="P11" s="9" t="s">
        <v>129</v>
      </c>
      <c r="R11" s="3"/>
      <c r="U11" s="142"/>
      <c r="V11" s="21" t="s">
        <v>82</v>
      </c>
    </row>
    <row r="12" spans="1:22" x14ac:dyDescent="0.25">
      <c r="C12" s="3">
        <v>6</v>
      </c>
      <c r="D12" s="6"/>
      <c r="E12" s="7"/>
      <c r="F12" s="8"/>
      <c r="G12" s="9"/>
      <c r="H12" s="9"/>
      <c r="I12" s="9"/>
      <c r="J12" s="6"/>
      <c r="K12" s="5">
        <f t="shared" si="0"/>
        <v>76</v>
      </c>
      <c r="L12" s="5">
        <f t="shared" si="1"/>
        <v>76</v>
      </c>
      <c r="M12" s="5" t="str">
        <f t="shared" si="2"/>
        <v>X</v>
      </c>
      <c r="O12" s="150"/>
      <c r="P12" s="9" t="s">
        <v>130</v>
      </c>
      <c r="R12" s="15" t="s">
        <v>45</v>
      </c>
      <c r="S12" s="16">
        <f>'EXPEDIENTE Y CONVENIO'!F27</f>
        <v>0</v>
      </c>
      <c r="U12" s="142"/>
      <c r="V12" s="21" t="s">
        <v>83</v>
      </c>
    </row>
    <row r="13" spans="1:22" x14ac:dyDescent="0.25">
      <c r="A13" s="2"/>
      <c r="C13" s="3">
        <v>7</v>
      </c>
      <c r="D13" s="6"/>
      <c r="E13" s="7"/>
      <c r="F13" s="8"/>
      <c r="G13" s="9"/>
      <c r="H13" s="9"/>
      <c r="I13" s="9"/>
      <c r="J13" s="6"/>
      <c r="K13" s="5">
        <f t="shared" si="0"/>
        <v>76</v>
      </c>
      <c r="L13" s="5">
        <f t="shared" si="1"/>
        <v>76</v>
      </c>
      <c r="M13" s="5" t="str">
        <f t="shared" si="2"/>
        <v>X</v>
      </c>
      <c r="O13" s="150"/>
      <c r="P13" s="9"/>
      <c r="R13" s="15" t="s">
        <v>46</v>
      </c>
      <c r="S13" s="10">
        <f>DAY(S12)</f>
        <v>0</v>
      </c>
      <c r="U13" s="142"/>
      <c r="V13" s="21" t="s">
        <v>84</v>
      </c>
    </row>
    <row r="14" spans="1:22" x14ac:dyDescent="0.25">
      <c r="C14" s="3">
        <v>8</v>
      </c>
      <c r="D14" s="6"/>
      <c r="E14" s="7"/>
      <c r="F14" s="8"/>
      <c r="G14" s="9"/>
      <c r="H14" s="9"/>
      <c r="I14" s="9"/>
      <c r="J14" s="6"/>
      <c r="K14" s="5">
        <f t="shared" si="0"/>
        <v>76</v>
      </c>
      <c r="L14" s="5">
        <f t="shared" si="1"/>
        <v>76</v>
      </c>
      <c r="M14" s="5" t="str">
        <f t="shared" si="2"/>
        <v>X</v>
      </c>
      <c r="R14" s="15" t="s">
        <v>47</v>
      </c>
      <c r="S14" s="10">
        <f>MONTH(S12)</f>
        <v>1</v>
      </c>
      <c r="U14" s="142"/>
      <c r="V14" s="21" t="s">
        <v>85</v>
      </c>
    </row>
    <row r="15" spans="1:22" x14ac:dyDescent="0.25">
      <c r="C15" s="3">
        <v>9</v>
      </c>
      <c r="D15" s="6"/>
      <c r="E15" s="7"/>
      <c r="F15" s="8"/>
      <c r="G15" s="9"/>
      <c r="H15" s="9"/>
      <c r="I15" s="9"/>
      <c r="J15" s="6"/>
      <c r="K15" s="5">
        <f t="shared" si="0"/>
        <v>76</v>
      </c>
      <c r="L15" s="5">
        <f t="shared" si="1"/>
        <v>76</v>
      </c>
      <c r="M15" s="5" t="str">
        <f t="shared" si="2"/>
        <v>X</v>
      </c>
      <c r="R15" s="15" t="s">
        <v>48</v>
      </c>
      <c r="S15" s="10">
        <f>YEAR(S12)</f>
        <v>1900</v>
      </c>
      <c r="U15" s="142"/>
      <c r="V15" s="21" t="s">
        <v>86</v>
      </c>
    </row>
    <row r="16" spans="1:22" x14ac:dyDescent="0.25">
      <c r="C16" s="3">
        <v>10</v>
      </c>
      <c r="D16" s="6"/>
      <c r="E16" s="7"/>
      <c r="F16" s="8"/>
      <c r="G16" s="9"/>
      <c r="H16" s="9"/>
      <c r="I16" s="9"/>
      <c r="J16" s="6"/>
      <c r="K16" s="5">
        <f t="shared" si="0"/>
        <v>76</v>
      </c>
      <c r="L16" s="5">
        <f t="shared" si="1"/>
        <v>76</v>
      </c>
      <c r="M16" s="5" t="str">
        <f t="shared" si="2"/>
        <v>X</v>
      </c>
      <c r="R16" s="3"/>
      <c r="U16" s="142"/>
      <c r="V16" s="21" t="s">
        <v>87</v>
      </c>
    </row>
    <row r="17" spans="1:22" x14ac:dyDescent="0.25">
      <c r="C17" s="3">
        <v>11</v>
      </c>
      <c r="D17" s="6"/>
      <c r="E17" s="7"/>
      <c r="F17" s="8"/>
      <c r="G17" s="9"/>
      <c r="H17" s="9"/>
      <c r="I17" s="9"/>
      <c r="J17" s="6"/>
      <c r="K17" s="5">
        <f t="shared" si="0"/>
        <v>76</v>
      </c>
      <c r="L17" s="5">
        <f t="shared" si="1"/>
        <v>76</v>
      </c>
      <c r="M17" s="5" t="str">
        <f t="shared" si="2"/>
        <v>X</v>
      </c>
      <c r="R17" s="15" t="s">
        <v>49</v>
      </c>
      <c r="S17" s="16">
        <f>DATE(YEAR(S12),MONTH(S12)+S10,DAY(S12))</f>
        <v>60</v>
      </c>
      <c r="U17" s="142"/>
      <c r="V17" s="21" t="s">
        <v>88</v>
      </c>
    </row>
    <row r="18" spans="1:22" x14ac:dyDescent="0.25">
      <c r="C18" s="3">
        <v>12</v>
      </c>
      <c r="D18" s="6"/>
      <c r="E18" s="7"/>
      <c r="F18" s="8"/>
      <c r="G18" s="9"/>
      <c r="H18" s="9"/>
      <c r="I18" s="9"/>
      <c r="J18" s="6"/>
      <c r="K18" s="5">
        <f t="shared" si="0"/>
        <v>76</v>
      </c>
      <c r="L18" s="5">
        <f t="shared" si="1"/>
        <v>76</v>
      </c>
      <c r="M18" s="5" t="str">
        <f t="shared" si="2"/>
        <v>X</v>
      </c>
      <c r="R18" s="15" t="s">
        <v>50</v>
      </c>
      <c r="S18" s="16">
        <f>IF(DAY(S12)=DAY(S17),S17,DATE(YEAR(S17),MONTH(S17),1)-1)</f>
        <v>31</v>
      </c>
      <c r="U18" s="142"/>
      <c r="V18" s="21"/>
    </row>
    <row r="19" spans="1:22" x14ac:dyDescent="0.25">
      <c r="C19" s="3">
        <v>13</v>
      </c>
      <c r="D19" s="6"/>
      <c r="E19" s="7"/>
      <c r="F19" s="8"/>
      <c r="G19" s="9"/>
      <c r="H19" s="9"/>
      <c r="I19" s="9"/>
      <c r="J19" s="6"/>
      <c r="K19" s="5">
        <f t="shared" si="0"/>
        <v>76</v>
      </c>
      <c r="L19" s="5">
        <f t="shared" si="1"/>
        <v>76</v>
      </c>
      <c r="M19" s="5" t="str">
        <f t="shared" si="2"/>
        <v>X</v>
      </c>
      <c r="U19" s="142"/>
      <c r="V19" s="21"/>
    </row>
    <row r="20" spans="1:22" x14ac:dyDescent="0.25">
      <c r="C20" s="3">
        <v>14</v>
      </c>
      <c r="D20" s="6"/>
      <c r="E20" s="7"/>
      <c r="F20" s="8"/>
      <c r="G20" s="9"/>
      <c r="H20" s="9"/>
      <c r="I20" s="9"/>
      <c r="J20" s="6"/>
      <c r="K20" s="5">
        <f t="shared" si="0"/>
        <v>76</v>
      </c>
      <c r="L20" s="5">
        <f t="shared" si="1"/>
        <v>76</v>
      </c>
      <c r="M20" s="5" t="str">
        <f t="shared" si="2"/>
        <v>X</v>
      </c>
      <c r="R20" s="4" t="s">
        <v>73</v>
      </c>
      <c r="U20" s="142"/>
      <c r="V20" s="21"/>
    </row>
    <row r="21" spans="1:22" x14ac:dyDescent="0.25">
      <c r="C21" s="3">
        <v>15</v>
      </c>
      <c r="D21" s="6"/>
      <c r="E21" s="7"/>
      <c r="F21" s="8"/>
      <c r="G21" s="9"/>
      <c r="H21" s="9"/>
      <c r="I21" s="9"/>
      <c r="J21" s="6"/>
      <c r="K21" s="5">
        <f t="shared" si="0"/>
        <v>76</v>
      </c>
      <c r="L21" s="5">
        <f t="shared" si="1"/>
        <v>76</v>
      </c>
      <c r="M21" s="5" t="str">
        <f t="shared" si="2"/>
        <v>X</v>
      </c>
      <c r="U21" s="142"/>
      <c r="V21" s="21"/>
    </row>
    <row r="22" spans="1:22" x14ac:dyDescent="0.25">
      <c r="C22" s="3">
        <v>16</v>
      </c>
      <c r="D22" s="6"/>
      <c r="E22" s="7"/>
      <c r="F22" s="8"/>
      <c r="G22" s="9"/>
      <c r="H22" s="9"/>
      <c r="I22" s="9"/>
      <c r="J22" s="6"/>
      <c r="K22" s="5">
        <f t="shared" si="0"/>
        <v>76</v>
      </c>
      <c r="L22" s="5">
        <f t="shared" si="1"/>
        <v>76</v>
      </c>
      <c r="M22" s="5" t="str">
        <f t="shared" si="2"/>
        <v>X</v>
      </c>
      <c r="R22" s="4" t="s">
        <v>74</v>
      </c>
      <c r="U22" s="142"/>
      <c r="V22" s="21"/>
    </row>
    <row r="23" spans="1:22" x14ac:dyDescent="0.25">
      <c r="C23" s="3">
        <v>17</v>
      </c>
      <c r="D23" s="6"/>
      <c r="E23" s="7"/>
      <c r="F23" s="8"/>
      <c r="G23" s="9"/>
      <c r="H23" s="9"/>
      <c r="I23" s="9"/>
      <c r="J23" s="6"/>
      <c r="K23" s="5">
        <f t="shared" si="0"/>
        <v>76</v>
      </c>
      <c r="L23" s="5">
        <f t="shared" si="1"/>
        <v>76</v>
      </c>
      <c r="M23" s="5" t="str">
        <f t="shared" si="2"/>
        <v>X</v>
      </c>
      <c r="U23" s="142"/>
      <c r="V23" s="21"/>
    </row>
    <row r="24" spans="1:22" x14ac:dyDescent="0.25">
      <c r="C24" s="3">
        <v>18</v>
      </c>
      <c r="D24" s="6"/>
      <c r="E24" s="7"/>
      <c r="F24" s="8"/>
      <c r="G24" s="9"/>
      <c r="H24" s="9"/>
      <c r="I24" s="9"/>
      <c r="J24" s="6"/>
      <c r="K24" s="5">
        <f t="shared" si="0"/>
        <v>76</v>
      </c>
      <c r="L24" s="5">
        <f t="shared" si="1"/>
        <v>76</v>
      </c>
      <c r="M24" s="5" t="str">
        <f t="shared" si="2"/>
        <v>X</v>
      </c>
      <c r="U24" s="142"/>
      <c r="V24" s="21"/>
    </row>
    <row r="25" spans="1:22" x14ac:dyDescent="0.25">
      <c r="C25" s="3">
        <v>19</v>
      </c>
      <c r="D25" s="6"/>
      <c r="E25" s="7"/>
      <c r="F25" s="8"/>
      <c r="G25" s="9"/>
      <c r="H25" s="9"/>
      <c r="I25" s="9"/>
      <c r="J25" s="6"/>
      <c r="K25" s="5">
        <f t="shared" si="0"/>
        <v>76</v>
      </c>
      <c r="L25" s="5">
        <f t="shared" si="1"/>
        <v>76</v>
      </c>
      <c r="M25" s="5" t="str">
        <f t="shared" si="2"/>
        <v>X</v>
      </c>
      <c r="U25" s="142"/>
      <c r="V25" s="21"/>
    </row>
    <row r="26" spans="1:22" x14ac:dyDescent="0.25">
      <c r="A26" s="2"/>
      <c r="C26" s="3">
        <v>20</v>
      </c>
      <c r="D26" s="6"/>
      <c r="E26" s="7"/>
      <c r="F26" s="8"/>
      <c r="G26" s="9"/>
      <c r="H26" s="9"/>
      <c r="I26" s="9"/>
      <c r="J26" s="6"/>
      <c r="K26" s="5">
        <f t="shared" si="0"/>
        <v>76</v>
      </c>
      <c r="L26" s="5">
        <f t="shared" si="1"/>
        <v>76</v>
      </c>
      <c r="M26" s="5" t="str">
        <f t="shared" si="2"/>
        <v>X</v>
      </c>
      <c r="U26" s="142"/>
      <c r="V26" s="21"/>
    </row>
    <row r="27" spans="1:22" ht="15.75" thickBot="1" x14ac:dyDescent="0.3">
      <c r="A27" s="2"/>
      <c r="C27" s="3">
        <v>21</v>
      </c>
      <c r="D27" s="6"/>
      <c r="E27" s="7"/>
      <c r="F27" s="8"/>
      <c r="G27" s="9"/>
      <c r="H27" s="9"/>
      <c r="I27" s="9"/>
      <c r="J27" s="6"/>
      <c r="K27" s="5">
        <f t="shared" si="0"/>
        <v>76</v>
      </c>
      <c r="L27" s="5">
        <f t="shared" si="1"/>
        <v>76</v>
      </c>
      <c r="M27" s="5" t="str">
        <f t="shared" si="2"/>
        <v>X</v>
      </c>
      <c r="U27" s="143"/>
      <c r="V27" s="19" t="s">
        <v>95</v>
      </c>
    </row>
    <row r="28" spans="1:22" x14ac:dyDescent="0.25">
      <c r="A28" s="2"/>
      <c r="C28" s="3">
        <v>22</v>
      </c>
      <c r="D28" s="6"/>
      <c r="E28" s="7"/>
      <c r="F28" s="8"/>
      <c r="G28" s="9"/>
      <c r="H28" s="9"/>
      <c r="I28" s="9"/>
      <c r="J28" s="6"/>
      <c r="K28" s="5">
        <f t="shared" si="0"/>
        <v>76</v>
      </c>
      <c r="L28" s="5">
        <f t="shared" si="1"/>
        <v>76</v>
      </c>
      <c r="M28" s="5" t="str">
        <f t="shared" si="2"/>
        <v>X</v>
      </c>
      <c r="U28" s="142" t="s">
        <v>89</v>
      </c>
      <c r="V28" s="18" t="s">
        <v>96</v>
      </c>
    </row>
    <row r="29" spans="1:22" x14ac:dyDescent="0.25">
      <c r="A29" s="2"/>
      <c r="C29" s="3">
        <v>23</v>
      </c>
      <c r="D29" s="6"/>
      <c r="E29" s="7"/>
      <c r="F29" s="8"/>
      <c r="G29" s="9"/>
      <c r="H29" s="9"/>
      <c r="I29" s="9"/>
      <c r="J29" s="6"/>
      <c r="K29" s="5">
        <f t="shared" si="0"/>
        <v>76</v>
      </c>
      <c r="L29" s="5">
        <f t="shared" si="1"/>
        <v>76</v>
      </c>
      <c r="M29" s="5" t="str">
        <f t="shared" si="2"/>
        <v>X</v>
      </c>
      <c r="U29" s="142"/>
      <c r="V29" s="21" t="s">
        <v>97</v>
      </c>
    </row>
    <row r="30" spans="1:22" x14ac:dyDescent="0.25">
      <c r="A30" s="2"/>
      <c r="C30" s="3">
        <v>24</v>
      </c>
      <c r="D30" s="6"/>
      <c r="E30" s="7"/>
      <c r="F30" s="8"/>
      <c r="G30" s="9"/>
      <c r="H30" s="9"/>
      <c r="I30" s="9"/>
      <c r="J30" s="6"/>
      <c r="K30" s="5">
        <f t="shared" si="0"/>
        <v>76</v>
      </c>
      <c r="L30" s="5">
        <f t="shared" si="1"/>
        <v>76</v>
      </c>
      <c r="M30" s="5" t="str">
        <f t="shared" si="2"/>
        <v>X</v>
      </c>
      <c r="U30" s="142"/>
      <c r="V30" s="21" t="s">
        <v>98</v>
      </c>
    </row>
    <row r="31" spans="1:22" x14ac:dyDescent="0.25">
      <c r="A31" s="2"/>
      <c r="C31" s="3">
        <v>25</v>
      </c>
      <c r="D31" s="6"/>
      <c r="E31" s="7"/>
      <c r="F31" s="8"/>
      <c r="G31" s="9"/>
      <c r="H31" s="9"/>
      <c r="I31" s="9"/>
      <c r="J31" s="6"/>
      <c r="K31" s="5">
        <f t="shared" si="0"/>
        <v>76</v>
      </c>
      <c r="L31" s="5">
        <f t="shared" si="1"/>
        <v>76</v>
      </c>
      <c r="M31" s="5" t="str">
        <f t="shared" si="2"/>
        <v>X</v>
      </c>
      <c r="U31" s="142"/>
      <c r="V31" s="21" t="s">
        <v>99</v>
      </c>
    </row>
    <row r="32" spans="1:22" ht="15.75" thickBot="1" x14ac:dyDescent="0.3">
      <c r="A32" s="2"/>
      <c r="C32" s="3">
        <v>26</v>
      </c>
      <c r="D32" s="6"/>
      <c r="E32" s="7"/>
      <c r="F32" s="8"/>
      <c r="G32" s="9"/>
      <c r="H32" s="9"/>
      <c r="I32" s="9"/>
      <c r="J32" s="6"/>
      <c r="K32" s="5">
        <f t="shared" si="0"/>
        <v>76</v>
      </c>
      <c r="L32" s="5">
        <f t="shared" si="1"/>
        <v>76</v>
      </c>
      <c r="M32" s="5" t="str">
        <f t="shared" si="2"/>
        <v>X</v>
      </c>
      <c r="U32" s="143"/>
      <c r="V32" s="19" t="s">
        <v>100</v>
      </c>
    </row>
    <row r="33" spans="1:13" x14ac:dyDescent="0.25">
      <c r="A33" s="2"/>
      <c r="C33" s="3">
        <v>27</v>
      </c>
      <c r="D33" s="6"/>
      <c r="E33" s="7"/>
      <c r="F33" s="8"/>
      <c r="G33" s="9"/>
      <c r="H33" s="9"/>
      <c r="I33" s="9"/>
      <c r="J33" s="6"/>
      <c r="K33" s="5">
        <f t="shared" si="0"/>
        <v>76</v>
      </c>
      <c r="L33" s="5">
        <f t="shared" si="1"/>
        <v>76</v>
      </c>
      <c r="M33" s="5" t="str">
        <f t="shared" si="2"/>
        <v>X</v>
      </c>
    </row>
    <row r="34" spans="1:13" x14ac:dyDescent="0.25">
      <c r="A34" s="2"/>
      <c r="C34" s="3">
        <v>28</v>
      </c>
      <c r="D34" s="6"/>
      <c r="E34" s="7"/>
      <c r="F34" s="8"/>
      <c r="G34" s="9"/>
      <c r="H34" s="9"/>
      <c r="I34" s="9"/>
      <c r="J34" s="6"/>
      <c r="K34" s="5">
        <f t="shared" si="0"/>
        <v>76</v>
      </c>
      <c r="L34" s="5">
        <f t="shared" si="1"/>
        <v>76</v>
      </c>
      <c r="M34" s="5" t="str">
        <f t="shared" si="2"/>
        <v>X</v>
      </c>
    </row>
    <row r="35" spans="1:13" x14ac:dyDescent="0.25">
      <c r="A35" s="2"/>
      <c r="C35" s="3">
        <v>29</v>
      </c>
      <c r="D35" s="6"/>
      <c r="E35" s="7"/>
      <c r="F35" s="8"/>
      <c r="G35" s="9"/>
      <c r="H35" s="9"/>
      <c r="I35" s="9"/>
      <c r="J35" s="6"/>
      <c r="K35" s="5">
        <f t="shared" si="0"/>
        <v>76</v>
      </c>
      <c r="L35" s="5">
        <f t="shared" si="1"/>
        <v>76</v>
      </c>
      <c r="M35" s="5" t="str">
        <f t="shared" si="2"/>
        <v>X</v>
      </c>
    </row>
    <row r="36" spans="1:13" x14ac:dyDescent="0.25">
      <c r="A36" s="2"/>
      <c r="C36" s="3">
        <v>30</v>
      </c>
      <c r="D36" s="6"/>
      <c r="E36" s="7"/>
      <c r="F36" s="8"/>
      <c r="G36" s="9"/>
      <c r="H36" s="9"/>
      <c r="I36" s="9"/>
      <c r="J36" s="6"/>
      <c r="K36" s="5">
        <f t="shared" si="0"/>
        <v>76</v>
      </c>
      <c r="L36" s="5">
        <f t="shared" si="1"/>
        <v>76</v>
      </c>
      <c r="M36" s="5" t="str">
        <f t="shared" si="2"/>
        <v>X</v>
      </c>
    </row>
    <row r="37" spans="1:13" x14ac:dyDescent="0.25">
      <c r="A37" s="2"/>
      <c r="C37" s="3">
        <v>31</v>
      </c>
      <c r="D37" s="6"/>
      <c r="E37" s="7"/>
      <c r="F37" s="8"/>
      <c r="G37" s="9"/>
      <c r="H37" s="9"/>
      <c r="I37" s="9"/>
      <c r="J37" s="6"/>
      <c r="K37" s="5">
        <f t="shared" si="0"/>
        <v>76</v>
      </c>
      <c r="L37" s="5">
        <f t="shared" si="1"/>
        <v>76</v>
      </c>
      <c r="M37" s="5" t="str">
        <f t="shared" si="2"/>
        <v>X</v>
      </c>
    </row>
    <row r="38" spans="1:13" x14ac:dyDescent="0.25">
      <c r="A38" s="2"/>
      <c r="C38" s="3">
        <v>32</v>
      </c>
      <c r="D38" s="6"/>
      <c r="E38" s="7"/>
      <c r="F38" s="8"/>
      <c r="G38" s="9"/>
      <c r="H38" s="9"/>
      <c r="I38" s="9"/>
      <c r="J38" s="6"/>
      <c r="K38" s="5">
        <f t="shared" si="0"/>
        <v>76</v>
      </c>
      <c r="L38" s="5">
        <f t="shared" si="1"/>
        <v>76</v>
      </c>
      <c r="M38" s="5" t="str">
        <f t="shared" si="2"/>
        <v>X</v>
      </c>
    </row>
    <row r="39" spans="1:13" x14ac:dyDescent="0.25">
      <c r="A39" s="2"/>
      <c r="C39" s="3">
        <v>33</v>
      </c>
      <c r="D39" s="6"/>
      <c r="E39" s="7"/>
      <c r="F39" s="8"/>
      <c r="G39" s="9"/>
      <c r="H39" s="9"/>
      <c r="I39" s="9"/>
      <c r="J39" s="6"/>
      <c r="K39" s="5">
        <f t="shared" si="0"/>
        <v>76</v>
      </c>
      <c r="L39" s="5">
        <f t="shared" si="1"/>
        <v>76</v>
      </c>
      <c r="M39" s="5" t="str">
        <f t="shared" si="2"/>
        <v>X</v>
      </c>
    </row>
    <row r="40" spans="1:13" x14ac:dyDescent="0.25">
      <c r="A40" s="2"/>
      <c r="C40" s="3">
        <v>34</v>
      </c>
      <c r="D40" s="6"/>
      <c r="E40" s="7"/>
      <c r="F40" s="8"/>
      <c r="G40" s="9"/>
      <c r="H40" s="9"/>
      <c r="I40" s="9"/>
      <c r="J40" s="6"/>
      <c r="K40" s="5">
        <f t="shared" si="0"/>
        <v>76</v>
      </c>
      <c r="L40" s="5">
        <f t="shared" si="1"/>
        <v>76</v>
      </c>
      <c r="M40" s="5" t="str">
        <f t="shared" si="2"/>
        <v>X</v>
      </c>
    </row>
    <row r="41" spans="1:13" x14ac:dyDescent="0.25">
      <c r="A41" s="2"/>
      <c r="C41" s="3">
        <v>35</v>
      </c>
      <c r="D41" s="6"/>
      <c r="E41" s="7"/>
      <c r="F41" s="8"/>
      <c r="G41" s="9"/>
      <c r="H41" s="9"/>
      <c r="I41" s="9"/>
      <c r="J41" s="6"/>
      <c r="K41" s="5">
        <f t="shared" si="0"/>
        <v>76</v>
      </c>
      <c r="L41" s="5">
        <f t="shared" si="1"/>
        <v>76</v>
      </c>
      <c r="M41" s="5" t="str">
        <f t="shared" si="2"/>
        <v>X</v>
      </c>
    </row>
    <row r="42" spans="1:13" x14ac:dyDescent="0.25">
      <c r="A42" s="2"/>
      <c r="C42" s="3">
        <v>36</v>
      </c>
      <c r="D42" s="6"/>
      <c r="E42" s="7"/>
      <c r="F42" s="8"/>
      <c r="G42" s="9"/>
      <c r="H42" s="9"/>
      <c r="I42" s="9"/>
      <c r="J42" s="6"/>
      <c r="K42" s="5">
        <f t="shared" si="0"/>
        <v>76</v>
      </c>
      <c r="L42" s="5">
        <f t="shared" si="1"/>
        <v>76</v>
      </c>
      <c r="M42" s="5" t="str">
        <f t="shared" si="2"/>
        <v>X</v>
      </c>
    </row>
    <row r="43" spans="1:13" x14ac:dyDescent="0.25">
      <c r="A43" s="2"/>
      <c r="C43" s="3">
        <v>37</v>
      </c>
      <c r="D43" s="6"/>
      <c r="E43" s="7"/>
      <c r="F43" s="8"/>
      <c r="G43" s="9"/>
      <c r="H43" s="9"/>
      <c r="I43" s="9"/>
      <c r="J43" s="6"/>
      <c r="K43" s="5">
        <f t="shared" si="0"/>
        <v>76</v>
      </c>
      <c r="L43" s="5">
        <f t="shared" si="1"/>
        <v>76</v>
      </c>
      <c r="M43" s="5" t="str">
        <f t="shared" si="2"/>
        <v>X</v>
      </c>
    </row>
    <row r="44" spans="1:13" x14ac:dyDescent="0.25">
      <c r="A44" s="2"/>
      <c r="C44" s="3">
        <v>38</v>
      </c>
      <c r="D44" s="6"/>
      <c r="E44" s="7"/>
      <c r="F44" s="8"/>
      <c r="G44" s="9"/>
      <c r="H44" s="9"/>
      <c r="I44" s="9"/>
      <c r="J44" s="6"/>
      <c r="K44" s="5">
        <f t="shared" si="0"/>
        <v>76</v>
      </c>
      <c r="L44" s="5">
        <f t="shared" si="1"/>
        <v>76</v>
      </c>
      <c r="M44" s="5" t="str">
        <f t="shared" si="2"/>
        <v>X</v>
      </c>
    </row>
    <row r="45" spans="1:13" x14ac:dyDescent="0.25">
      <c r="A45" s="2"/>
      <c r="C45" s="3">
        <v>39</v>
      </c>
      <c r="D45" s="6"/>
      <c r="E45" s="7"/>
      <c r="F45" s="8"/>
      <c r="G45" s="9"/>
      <c r="H45" s="9"/>
      <c r="I45" s="9"/>
      <c r="J45" s="6"/>
      <c r="K45" s="5">
        <f t="shared" si="0"/>
        <v>76</v>
      </c>
      <c r="L45" s="5">
        <f t="shared" si="1"/>
        <v>76</v>
      </c>
      <c r="M45" s="5" t="str">
        <f t="shared" si="2"/>
        <v>X</v>
      </c>
    </row>
    <row r="46" spans="1:13" x14ac:dyDescent="0.25">
      <c r="A46" s="2"/>
      <c r="C46" s="3">
        <v>40</v>
      </c>
      <c r="D46" s="6"/>
      <c r="E46" s="7"/>
      <c r="F46" s="8"/>
      <c r="G46" s="9"/>
      <c r="H46" s="9"/>
      <c r="I46" s="9"/>
      <c r="J46" s="6"/>
      <c r="K46" s="5">
        <f t="shared" si="0"/>
        <v>76</v>
      </c>
      <c r="L46" s="5">
        <f t="shared" si="1"/>
        <v>76</v>
      </c>
      <c r="M46" s="5" t="str">
        <f t="shared" si="2"/>
        <v>X</v>
      </c>
    </row>
    <row r="47" spans="1:13" x14ac:dyDescent="0.25">
      <c r="A47" s="2"/>
      <c r="C47" s="3">
        <v>41</v>
      </c>
      <c r="D47" s="6"/>
      <c r="E47" s="7"/>
      <c r="F47" s="8"/>
      <c r="G47" s="9"/>
      <c r="H47" s="9"/>
      <c r="I47" s="9"/>
      <c r="J47" s="6"/>
      <c r="K47" s="5">
        <f t="shared" si="0"/>
        <v>76</v>
      </c>
      <c r="L47" s="5">
        <f t="shared" si="1"/>
        <v>76</v>
      </c>
      <c r="M47" s="5" t="str">
        <f t="shared" si="2"/>
        <v>X</v>
      </c>
    </row>
    <row r="48" spans="1:13" x14ac:dyDescent="0.25">
      <c r="A48" s="2"/>
      <c r="C48" s="3">
        <v>42</v>
      </c>
      <c r="D48" s="6"/>
      <c r="E48" s="7"/>
      <c r="F48" s="8"/>
      <c r="G48" s="9"/>
      <c r="H48" s="9"/>
      <c r="I48" s="9"/>
      <c r="J48" s="6"/>
      <c r="K48" s="5">
        <f t="shared" si="0"/>
        <v>76</v>
      </c>
      <c r="L48" s="5">
        <f t="shared" si="1"/>
        <v>76</v>
      </c>
      <c r="M48" s="5" t="str">
        <f t="shared" si="2"/>
        <v>X</v>
      </c>
    </row>
    <row r="49" spans="1:13" x14ac:dyDescent="0.25">
      <c r="A49" s="2"/>
      <c r="C49" s="3">
        <v>43</v>
      </c>
      <c r="D49" s="6"/>
      <c r="E49" s="7"/>
      <c r="F49" s="8"/>
      <c r="G49" s="9"/>
      <c r="H49" s="9"/>
      <c r="I49" s="9"/>
      <c r="J49" s="6"/>
      <c r="K49" s="5">
        <f t="shared" si="0"/>
        <v>76</v>
      </c>
      <c r="L49" s="5">
        <f t="shared" si="1"/>
        <v>76</v>
      </c>
      <c r="M49" s="5" t="str">
        <f t="shared" si="2"/>
        <v>X</v>
      </c>
    </row>
    <row r="50" spans="1:13" x14ac:dyDescent="0.25">
      <c r="A50" s="2"/>
      <c r="C50" s="3">
        <v>44</v>
      </c>
      <c r="D50" s="6"/>
      <c r="E50" s="7"/>
      <c r="F50" s="8"/>
      <c r="G50" s="9"/>
      <c r="H50" s="9"/>
      <c r="I50" s="9"/>
      <c r="J50" s="6"/>
      <c r="K50" s="5">
        <f t="shared" si="0"/>
        <v>76</v>
      </c>
      <c r="L50" s="5">
        <f t="shared" si="1"/>
        <v>76</v>
      </c>
      <c r="M50" s="5" t="str">
        <f t="shared" si="2"/>
        <v>X</v>
      </c>
    </row>
    <row r="51" spans="1:13" x14ac:dyDescent="0.25">
      <c r="A51" s="2"/>
      <c r="C51" s="3">
        <v>45</v>
      </c>
      <c r="D51" s="6"/>
      <c r="E51" s="7"/>
      <c r="F51" s="8"/>
      <c r="G51" s="9"/>
      <c r="H51" s="9"/>
      <c r="I51" s="9"/>
      <c r="J51" s="6"/>
      <c r="K51" s="5">
        <f t="shared" si="0"/>
        <v>76</v>
      </c>
      <c r="L51" s="5">
        <f t="shared" si="1"/>
        <v>76</v>
      </c>
      <c r="M51" s="5" t="str">
        <f t="shared" si="2"/>
        <v>X</v>
      </c>
    </row>
    <row r="52" spans="1:13" x14ac:dyDescent="0.25">
      <c r="A52" s="2"/>
      <c r="C52" s="3">
        <v>46</v>
      </c>
      <c r="D52" s="6"/>
      <c r="E52" s="7"/>
      <c r="F52" s="8"/>
      <c r="G52" s="9"/>
      <c r="H52" s="9"/>
      <c r="I52" s="9"/>
      <c r="J52" s="6"/>
      <c r="K52" s="5">
        <f t="shared" si="0"/>
        <v>76</v>
      </c>
      <c r="L52" s="5">
        <f t="shared" si="1"/>
        <v>76</v>
      </c>
      <c r="M52" s="5" t="str">
        <f t="shared" si="2"/>
        <v>X</v>
      </c>
    </row>
    <row r="53" spans="1:13" x14ac:dyDescent="0.25">
      <c r="A53" s="2"/>
      <c r="C53" s="3">
        <v>47</v>
      </c>
      <c r="D53" s="6"/>
      <c r="E53" s="7"/>
      <c r="F53" s="8"/>
      <c r="G53" s="9"/>
      <c r="H53" s="9"/>
      <c r="I53" s="9"/>
      <c r="J53" s="6"/>
      <c r="K53" s="5">
        <f t="shared" si="0"/>
        <v>76</v>
      </c>
      <c r="L53" s="5">
        <f t="shared" si="1"/>
        <v>76</v>
      </c>
      <c r="M53" s="5" t="str">
        <f t="shared" si="2"/>
        <v>X</v>
      </c>
    </row>
    <row r="54" spans="1:13" x14ac:dyDescent="0.25">
      <c r="A54" s="2"/>
      <c r="C54" s="3">
        <v>48</v>
      </c>
      <c r="D54" s="6"/>
      <c r="E54" s="7"/>
      <c r="F54" s="8"/>
      <c r="G54" s="9"/>
      <c r="H54" s="9"/>
      <c r="I54" s="9"/>
      <c r="J54" s="6"/>
      <c r="K54" s="5">
        <f t="shared" si="0"/>
        <v>76</v>
      </c>
      <c r="L54" s="5">
        <f t="shared" si="1"/>
        <v>76</v>
      </c>
      <c r="M54" s="5" t="str">
        <f t="shared" si="2"/>
        <v>X</v>
      </c>
    </row>
    <row r="55" spans="1:13" x14ac:dyDescent="0.25">
      <c r="A55" s="2"/>
      <c r="C55" s="3">
        <v>49</v>
      </c>
      <c r="D55" s="6"/>
      <c r="E55" s="7"/>
      <c r="F55" s="8"/>
      <c r="G55" s="9"/>
      <c r="H55" s="9"/>
      <c r="I55" s="9"/>
      <c r="J55" s="6"/>
      <c r="K55" s="5">
        <f t="shared" si="0"/>
        <v>76</v>
      </c>
      <c r="L55" s="5">
        <f t="shared" si="1"/>
        <v>76</v>
      </c>
      <c r="M55" s="5" t="str">
        <f t="shared" si="2"/>
        <v>X</v>
      </c>
    </row>
    <row r="56" spans="1:13" x14ac:dyDescent="0.25">
      <c r="A56" s="2"/>
      <c r="C56" s="3">
        <v>50</v>
      </c>
      <c r="D56" s="6"/>
      <c r="E56" s="7"/>
      <c r="F56" s="8"/>
      <c r="G56" s="9"/>
      <c r="H56" s="9"/>
      <c r="I56" s="9"/>
      <c r="J56" s="6"/>
      <c r="K56" s="5">
        <f t="shared" si="0"/>
        <v>76</v>
      </c>
      <c r="L56" s="5">
        <f t="shared" si="1"/>
        <v>76</v>
      </c>
      <c r="M56" s="5" t="str">
        <f t="shared" si="2"/>
        <v>X</v>
      </c>
    </row>
    <row r="57" spans="1:13" x14ac:dyDescent="0.25">
      <c r="A57" s="2"/>
      <c r="C57" s="3">
        <v>51</v>
      </c>
      <c r="D57" s="6"/>
      <c r="E57" s="7"/>
      <c r="F57" s="8"/>
      <c r="G57" s="9"/>
      <c r="H57" s="9"/>
      <c r="I57" s="9"/>
      <c r="J57" s="6"/>
      <c r="K57" s="5">
        <f t="shared" si="0"/>
        <v>76</v>
      </c>
      <c r="L57" s="5">
        <f t="shared" si="1"/>
        <v>76</v>
      </c>
      <c r="M57" s="5" t="str">
        <f t="shared" si="2"/>
        <v>X</v>
      </c>
    </row>
    <row r="58" spans="1:13" x14ac:dyDescent="0.25">
      <c r="A58" s="2"/>
      <c r="C58" s="3">
        <v>52</v>
      </c>
      <c r="D58" s="6"/>
      <c r="E58" s="7"/>
      <c r="F58" s="8"/>
      <c r="G58" s="9"/>
      <c r="H58" s="9"/>
      <c r="I58" s="9"/>
      <c r="J58" s="6"/>
      <c r="K58" s="5">
        <f t="shared" si="0"/>
        <v>76</v>
      </c>
      <c r="L58" s="5">
        <f t="shared" si="1"/>
        <v>76</v>
      </c>
      <c r="M58" s="5" t="str">
        <f t="shared" si="2"/>
        <v>X</v>
      </c>
    </row>
    <row r="59" spans="1:13" x14ac:dyDescent="0.25">
      <c r="A59" s="2"/>
      <c r="C59" s="3">
        <v>53</v>
      </c>
      <c r="D59" s="6"/>
      <c r="E59" s="7"/>
      <c r="F59" s="8"/>
      <c r="G59" s="9"/>
      <c r="H59" s="9"/>
      <c r="I59" s="9"/>
      <c r="J59" s="6"/>
      <c r="K59" s="5">
        <f t="shared" si="0"/>
        <v>76</v>
      </c>
      <c r="L59" s="5">
        <f t="shared" si="1"/>
        <v>76</v>
      </c>
      <c r="M59" s="5" t="str">
        <f t="shared" si="2"/>
        <v>X</v>
      </c>
    </row>
    <row r="60" spans="1:13" x14ac:dyDescent="0.25">
      <c r="A60" s="2"/>
      <c r="C60" s="3">
        <v>54</v>
      </c>
      <c r="D60" s="6"/>
      <c r="E60" s="7"/>
      <c r="F60" s="8"/>
      <c r="G60" s="9"/>
      <c r="H60" s="9"/>
      <c r="I60" s="9"/>
      <c r="J60" s="6"/>
      <c r="K60" s="5">
        <f t="shared" si="0"/>
        <v>76</v>
      </c>
      <c r="L60" s="5">
        <f t="shared" si="1"/>
        <v>76</v>
      </c>
      <c r="M60" s="5" t="str">
        <f t="shared" si="2"/>
        <v>X</v>
      </c>
    </row>
    <row r="61" spans="1:13" x14ac:dyDescent="0.25">
      <c r="A61" s="2"/>
      <c r="C61" s="3">
        <v>55</v>
      </c>
      <c r="D61" s="6"/>
      <c r="E61" s="7"/>
      <c r="F61" s="8"/>
      <c r="G61" s="9"/>
      <c r="H61" s="9"/>
      <c r="I61" s="9"/>
      <c r="J61" s="6"/>
      <c r="K61" s="5">
        <f t="shared" si="0"/>
        <v>76</v>
      </c>
      <c r="L61" s="5">
        <f t="shared" si="1"/>
        <v>76</v>
      </c>
      <c r="M61" s="5" t="str">
        <f t="shared" si="2"/>
        <v>X</v>
      </c>
    </row>
    <row r="62" spans="1:13" x14ac:dyDescent="0.25">
      <c r="A62" s="2"/>
      <c r="C62" s="3">
        <v>56</v>
      </c>
      <c r="D62" s="6"/>
      <c r="E62" s="7"/>
      <c r="F62" s="8"/>
      <c r="G62" s="9"/>
      <c r="H62" s="9"/>
      <c r="I62" s="9"/>
      <c r="J62" s="6"/>
      <c r="K62" s="5">
        <f t="shared" si="0"/>
        <v>76</v>
      </c>
      <c r="L62" s="5">
        <f t="shared" si="1"/>
        <v>76</v>
      </c>
      <c r="M62" s="5" t="str">
        <f t="shared" si="2"/>
        <v>X</v>
      </c>
    </row>
    <row r="63" spans="1:13" x14ac:dyDescent="0.25">
      <c r="A63" s="2"/>
      <c r="C63" s="3">
        <v>57</v>
      </c>
      <c r="D63" s="6"/>
      <c r="E63" s="7"/>
      <c r="F63" s="8"/>
      <c r="G63" s="9"/>
      <c r="H63" s="9"/>
      <c r="I63" s="9"/>
      <c r="J63" s="6"/>
      <c r="K63" s="5">
        <f t="shared" si="0"/>
        <v>76</v>
      </c>
      <c r="L63" s="5">
        <f t="shared" si="1"/>
        <v>76</v>
      </c>
      <c r="M63" s="5" t="str">
        <f t="shared" si="2"/>
        <v>X</v>
      </c>
    </row>
    <row r="64" spans="1:13" x14ac:dyDescent="0.25">
      <c r="A64" s="2"/>
      <c r="C64" s="3">
        <v>58</v>
      </c>
      <c r="D64" s="6"/>
      <c r="E64" s="7"/>
      <c r="F64" s="8"/>
      <c r="G64" s="9"/>
      <c r="H64" s="9"/>
      <c r="I64" s="9"/>
      <c r="J64" s="6"/>
      <c r="K64" s="5">
        <f t="shared" si="0"/>
        <v>76</v>
      </c>
      <c r="L64" s="5">
        <f t="shared" si="1"/>
        <v>76</v>
      </c>
      <c r="M64" s="5" t="str">
        <f t="shared" si="2"/>
        <v>X</v>
      </c>
    </row>
    <row r="65" spans="1:13" x14ac:dyDescent="0.25">
      <c r="A65" s="2"/>
      <c r="C65" s="3">
        <v>59</v>
      </c>
      <c r="D65" s="6"/>
      <c r="E65" s="7"/>
      <c r="F65" s="8"/>
      <c r="G65" s="9"/>
      <c r="H65" s="9"/>
      <c r="I65" s="9"/>
      <c r="J65" s="6"/>
      <c r="K65" s="5">
        <f t="shared" si="0"/>
        <v>76</v>
      </c>
      <c r="L65" s="5">
        <f t="shared" si="1"/>
        <v>76</v>
      </c>
      <c r="M65" s="5" t="str">
        <f t="shared" si="2"/>
        <v>X</v>
      </c>
    </row>
    <row r="66" spans="1:13" x14ac:dyDescent="0.25">
      <c r="A66" s="2"/>
      <c r="C66" s="3">
        <v>60</v>
      </c>
      <c r="D66" s="6"/>
      <c r="E66" s="7"/>
      <c r="F66" s="8"/>
      <c r="G66" s="9"/>
      <c r="H66" s="9"/>
      <c r="I66" s="9"/>
      <c r="J66" s="6"/>
      <c r="K66" s="5">
        <f t="shared" si="0"/>
        <v>76</v>
      </c>
      <c r="L66" s="5">
        <f t="shared" si="1"/>
        <v>76</v>
      </c>
      <c r="M66" s="5" t="str">
        <f t="shared" si="2"/>
        <v>X</v>
      </c>
    </row>
    <row r="67" spans="1:13" x14ac:dyDescent="0.25">
      <c r="A67" s="2"/>
      <c r="C67" s="3">
        <v>61</v>
      </c>
      <c r="D67" s="6"/>
      <c r="E67" s="7"/>
      <c r="F67" s="8"/>
      <c r="G67" s="9"/>
      <c r="H67" s="9"/>
      <c r="I67" s="9"/>
      <c r="J67" s="6"/>
      <c r="K67" s="5">
        <f t="shared" si="0"/>
        <v>76</v>
      </c>
      <c r="L67" s="5">
        <f t="shared" si="1"/>
        <v>76</v>
      </c>
      <c r="M67" s="5" t="str">
        <f t="shared" si="2"/>
        <v>X</v>
      </c>
    </row>
    <row r="68" spans="1:13" x14ac:dyDescent="0.25">
      <c r="A68" s="2"/>
      <c r="C68" s="3">
        <v>62</v>
      </c>
      <c r="D68" s="6"/>
      <c r="E68" s="7"/>
      <c r="F68" s="8"/>
      <c r="G68" s="9"/>
      <c r="H68" s="9"/>
      <c r="I68" s="9"/>
      <c r="J68" s="6"/>
      <c r="K68" s="5">
        <f t="shared" si="0"/>
        <v>76</v>
      </c>
      <c r="L68" s="5">
        <f t="shared" si="1"/>
        <v>76</v>
      </c>
      <c r="M68" s="5" t="str">
        <f t="shared" si="2"/>
        <v>X</v>
      </c>
    </row>
    <row r="69" spans="1:13" x14ac:dyDescent="0.25">
      <c r="A69" s="2"/>
      <c r="C69" s="3">
        <v>63</v>
      </c>
      <c r="D69" s="6"/>
      <c r="E69" s="7"/>
      <c r="F69" s="8"/>
      <c r="G69" s="9"/>
      <c r="H69" s="9"/>
      <c r="I69" s="9"/>
      <c r="J69" s="6"/>
      <c r="K69" s="5">
        <f t="shared" si="0"/>
        <v>76</v>
      </c>
      <c r="L69" s="5">
        <f t="shared" si="1"/>
        <v>76</v>
      </c>
      <c r="M69" s="5" t="str">
        <f t="shared" si="2"/>
        <v>X</v>
      </c>
    </row>
    <row r="70" spans="1:13" x14ac:dyDescent="0.25">
      <c r="A70" s="2"/>
      <c r="C70" s="3">
        <v>64</v>
      </c>
      <c r="D70" s="6"/>
      <c r="E70" s="7"/>
      <c r="F70" s="8"/>
      <c r="G70" s="9"/>
      <c r="H70" s="9"/>
      <c r="I70" s="9"/>
      <c r="J70" s="6"/>
      <c r="K70" s="5">
        <f t="shared" si="0"/>
        <v>76</v>
      </c>
      <c r="L70" s="5">
        <f t="shared" si="1"/>
        <v>76</v>
      </c>
      <c r="M70" s="5" t="str">
        <f t="shared" si="2"/>
        <v>X</v>
      </c>
    </row>
    <row r="71" spans="1:13" x14ac:dyDescent="0.25">
      <c r="A71" s="2"/>
      <c r="C71" s="3">
        <v>65</v>
      </c>
      <c r="D71" s="6"/>
      <c r="E71" s="7"/>
      <c r="F71" s="8"/>
      <c r="G71" s="9"/>
      <c r="H71" s="9"/>
      <c r="I71" s="9"/>
      <c r="J71" s="6"/>
      <c r="K71" s="5">
        <f t="shared" si="0"/>
        <v>76</v>
      </c>
      <c r="L71" s="5">
        <f t="shared" si="1"/>
        <v>76</v>
      </c>
      <c r="M71" s="5" t="str">
        <f t="shared" si="2"/>
        <v>X</v>
      </c>
    </row>
    <row r="72" spans="1:13" x14ac:dyDescent="0.25">
      <c r="A72" s="2"/>
      <c r="C72" s="3">
        <v>66</v>
      </c>
      <c r="D72" s="6"/>
      <c r="E72" s="7"/>
      <c r="F72" s="8"/>
      <c r="G72" s="9"/>
      <c r="H72" s="9"/>
      <c r="I72" s="9"/>
      <c r="J72" s="6"/>
      <c r="K72" s="5">
        <f t="shared" ref="K72:K81" si="3">IF(J72="",76,C72)</f>
        <v>76</v>
      </c>
      <c r="L72" s="5">
        <f t="shared" ref="L72:L81" si="4">IF(K72&lt;&gt;76,C72,76)</f>
        <v>76</v>
      </c>
      <c r="M72" s="5" t="str">
        <f t="shared" ref="M72:M81" si="5">IFERROR(VLOOKUP(SMALL($L$7:$L$81,C72),$C$7:$D$81,2,FALSE),"X")</f>
        <v>X</v>
      </c>
    </row>
    <row r="73" spans="1:13" x14ac:dyDescent="0.25">
      <c r="A73" s="2"/>
      <c r="C73" s="3">
        <v>67</v>
      </c>
      <c r="D73" s="6"/>
      <c r="E73" s="7"/>
      <c r="F73" s="8"/>
      <c r="G73" s="9"/>
      <c r="H73" s="9"/>
      <c r="I73" s="9"/>
      <c r="J73" s="6"/>
      <c r="K73" s="5">
        <f t="shared" si="3"/>
        <v>76</v>
      </c>
      <c r="L73" s="5">
        <f t="shared" si="4"/>
        <v>76</v>
      </c>
      <c r="M73" s="5" t="str">
        <f t="shared" si="5"/>
        <v>X</v>
      </c>
    </row>
    <row r="74" spans="1:13" x14ac:dyDescent="0.25">
      <c r="A74" s="2"/>
      <c r="C74" s="3">
        <v>68</v>
      </c>
      <c r="D74" s="6"/>
      <c r="E74" s="7"/>
      <c r="F74" s="8"/>
      <c r="G74" s="9"/>
      <c r="H74" s="9"/>
      <c r="I74" s="9"/>
      <c r="J74" s="6"/>
      <c r="K74" s="5">
        <f t="shared" si="3"/>
        <v>76</v>
      </c>
      <c r="L74" s="5">
        <f t="shared" si="4"/>
        <v>76</v>
      </c>
      <c r="M74" s="5" t="str">
        <f t="shared" si="5"/>
        <v>X</v>
      </c>
    </row>
    <row r="75" spans="1:13" x14ac:dyDescent="0.25">
      <c r="A75" s="2"/>
      <c r="C75" s="3">
        <v>69</v>
      </c>
      <c r="D75" s="6"/>
      <c r="E75" s="7"/>
      <c r="F75" s="8"/>
      <c r="G75" s="9"/>
      <c r="H75" s="9"/>
      <c r="I75" s="9"/>
      <c r="J75" s="6"/>
      <c r="K75" s="5">
        <f t="shared" si="3"/>
        <v>76</v>
      </c>
      <c r="L75" s="5">
        <f t="shared" si="4"/>
        <v>76</v>
      </c>
      <c r="M75" s="5" t="str">
        <f t="shared" si="5"/>
        <v>X</v>
      </c>
    </row>
    <row r="76" spans="1:13" x14ac:dyDescent="0.25">
      <c r="A76" s="2"/>
      <c r="C76" s="3">
        <v>70</v>
      </c>
      <c r="D76" s="6"/>
      <c r="E76" s="7"/>
      <c r="F76" s="8"/>
      <c r="G76" s="9"/>
      <c r="H76" s="9"/>
      <c r="I76" s="9"/>
      <c r="J76" s="6"/>
      <c r="K76" s="5">
        <f t="shared" si="3"/>
        <v>76</v>
      </c>
      <c r="L76" s="5">
        <f t="shared" si="4"/>
        <v>76</v>
      </c>
      <c r="M76" s="5" t="str">
        <f t="shared" si="5"/>
        <v>X</v>
      </c>
    </row>
    <row r="77" spans="1:13" x14ac:dyDescent="0.25">
      <c r="A77" s="2"/>
      <c r="C77" s="3">
        <v>71</v>
      </c>
      <c r="D77" s="6"/>
      <c r="E77" s="7"/>
      <c r="F77" s="8"/>
      <c r="G77" s="9"/>
      <c r="H77" s="9"/>
      <c r="I77" s="9"/>
      <c r="J77" s="6"/>
      <c r="K77" s="5">
        <f t="shared" si="3"/>
        <v>76</v>
      </c>
      <c r="L77" s="5">
        <f t="shared" si="4"/>
        <v>76</v>
      </c>
      <c r="M77" s="5" t="str">
        <f t="shared" si="5"/>
        <v>X</v>
      </c>
    </row>
    <row r="78" spans="1:13" x14ac:dyDescent="0.25">
      <c r="A78" s="2"/>
      <c r="C78" s="3">
        <v>72</v>
      </c>
      <c r="D78" s="6"/>
      <c r="E78" s="7"/>
      <c r="F78" s="8"/>
      <c r="G78" s="9"/>
      <c r="H78" s="9"/>
      <c r="I78" s="9"/>
      <c r="J78" s="6"/>
      <c r="K78" s="5">
        <f t="shared" si="3"/>
        <v>76</v>
      </c>
      <c r="L78" s="5">
        <f t="shared" si="4"/>
        <v>76</v>
      </c>
      <c r="M78" s="5" t="str">
        <f t="shared" si="5"/>
        <v>X</v>
      </c>
    </row>
    <row r="79" spans="1:13" x14ac:dyDescent="0.25">
      <c r="A79" s="2"/>
      <c r="C79" s="3">
        <v>73</v>
      </c>
      <c r="D79" s="6"/>
      <c r="E79" s="7"/>
      <c r="F79" s="8"/>
      <c r="G79" s="9"/>
      <c r="H79" s="9"/>
      <c r="I79" s="9"/>
      <c r="J79" s="6"/>
      <c r="K79" s="5">
        <f t="shared" si="3"/>
        <v>76</v>
      </c>
      <c r="L79" s="5">
        <f t="shared" si="4"/>
        <v>76</v>
      </c>
      <c r="M79" s="5" t="str">
        <f t="shared" si="5"/>
        <v>X</v>
      </c>
    </row>
    <row r="80" spans="1:13" x14ac:dyDescent="0.25">
      <c r="A80" s="2"/>
      <c r="C80" s="3">
        <v>74</v>
      </c>
      <c r="D80" s="6"/>
      <c r="E80" s="7"/>
      <c r="F80" s="8"/>
      <c r="G80" s="9"/>
      <c r="H80" s="9"/>
      <c r="I80" s="9"/>
      <c r="J80" s="6"/>
      <c r="K80" s="5">
        <f t="shared" si="3"/>
        <v>76</v>
      </c>
      <c r="L80" s="5">
        <f t="shared" si="4"/>
        <v>76</v>
      </c>
      <c r="M80" s="5" t="str">
        <f t="shared" si="5"/>
        <v>X</v>
      </c>
    </row>
    <row r="81" spans="1:13" x14ac:dyDescent="0.25">
      <c r="A81" s="2"/>
      <c r="C81" s="3">
        <v>75</v>
      </c>
      <c r="D81" s="6"/>
      <c r="E81" s="7"/>
      <c r="F81" s="8"/>
      <c r="G81" s="9"/>
      <c r="H81" s="9"/>
      <c r="I81" s="9"/>
      <c r="J81" s="6"/>
      <c r="K81" s="5">
        <f t="shared" si="3"/>
        <v>76</v>
      </c>
      <c r="L81" s="5">
        <f t="shared" si="4"/>
        <v>76</v>
      </c>
      <c r="M81" s="5" t="str">
        <f t="shared" si="5"/>
        <v>X</v>
      </c>
    </row>
    <row r="82" spans="1:13" x14ac:dyDescent="0.25">
      <c r="A82" s="2"/>
    </row>
    <row r="83" spans="1:13" x14ac:dyDescent="0.25">
      <c r="A83" s="2"/>
    </row>
    <row r="84" spans="1:13" x14ac:dyDescent="0.25">
      <c r="A84" s="2"/>
    </row>
    <row r="85" spans="1:13" x14ac:dyDescent="0.25">
      <c r="A85" s="2"/>
    </row>
    <row r="86" spans="1:13" x14ac:dyDescent="0.25">
      <c r="A86" s="2"/>
    </row>
    <row r="87" spans="1:13" x14ac:dyDescent="0.25">
      <c r="A87" s="2"/>
    </row>
    <row r="88" spans="1:13" x14ac:dyDescent="0.25">
      <c r="A88" s="2"/>
    </row>
    <row r="89" spans="1:13" x14ac:dyDescent="0.25">
      <c r="A89" s="2"/>
    </row>
    <row r="90" spans="1:13" x14ac:dyDescent="0.25">
      <c r="A90" s="2"/>
    </row>
    <row r="91" spans="1:13" x14ac:dyDescent="0.25">
      <c r="A91" s="2"/>
    </row>
    <row r="92" spans="1:13" x14ac:dyDescent="0.25">
      <c r="A92" s="2"/>
    </row>
    <row r="93" spans="1:13" x14ac:dyDescent="0.25">
      <c r="A93" s="2"/>
    </row>
    <row r="94" spans="1:13" x14ac:dyDescent="0.25">
      <c r="A94" s="2"/>
    </row>
    <row r="95" spans="1:13" x14ac:dyDescent="0.25">
      <c r="A95" s="2"/>
    </row>
    <row r="96" spans="1:13"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sheetData>
  <sheetProtection algorithmName="SHA-512" hashValue="4eeIZ/wJ+1Wn8lNdTtXT5fsiEiNl+kPwBPtt0DXIV/uruSMIN8EU+zzfPlCgTCoXWtrNWndn8IeoBN21WJpjug==" saltValue="MP/Uq7oawRgSuOyJM0hQQg==" spinCount="100000" sheet="1" objects="1" scenarios="1" selectLockedCells="1" selectUnlockedCells="1"/>
  <mergeCells count="15">
    <mergeCell ref="U28:U32"/>
    <mergeCell ref="U3:V3"/>
    <mergeCell ref="B3:M3"/>
    <mergeCell ref="D5:D6"/>
    <mergeCell ref="E5:E6"/>
    <mergeCell ref="F5:F6"/>
    <mergeCell ref="G5:I5"/>
    <mergeCell ref="J5:M5"/>
    <mergeCell ref="J6:M6"/>
    <mergeCell ref="O3:P3"/>
    <mergeCell ref="R3:S3"/>
    <mergeCell ref="O5:O7"/>
    <mergeCell ref="O11:O13"/>
    <mergeCell ref="U8:U27"/>
    <mergeCell ref="R7:S7"/>
  </mergeCells>
  <dataValidations count="2">
    <dataValidation type="list" allowBlank="1" showInputMessage="1" showErrorMessage="1" sqref="J7:J81" xr:uid="{898BCD35-C6AA-468A-8C6E-EA44E15801EC}">
      <formula1>"SÍ"</formula1>
    </dataValidation>
    <dataValidation type="list" allowBlank="1" showInputMessage="1" showErrorMessage="1" sqref="S5" xr:uid="{0CB7329C-2475-4FD6-AB07-E3FB5C9F12AA}">
      <formula1>"SÍ,NO"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FBA4E3C4-14E4-4BD8-A888-52D5EF03281B}">
            <xm:f>OR(USUARIO!$C$2="",$V$6&lt;&gt;USUARIO!$C$2)</xm:f>
            <x14:dxf>
              <font>
                <color theme="0"/>
              </font>
              <fill>
                <patternFill>
                  <bgColor theme="0"/>
                </patternFill>
              </fill>
              <border>
                <left/>
                <right/>
                <top/>
                <bottom/>
                <vertical/>
                <horizontal/>
              </border>
            </x14:dxf>
          </x14:cfRule>
          <xm:sqref>A1:XFD2 A3 N3 Q3 T3 W3:XFD3 A4:XFD4 A5:C6 N5:T6 V5:XFD32 A7:R7 T7 A8:T32 A33:XFD81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DBADD-D247-4501-BE10-B8585952CFCC}">
  <dimension ref="B2:C2"/>
  <sheetViews>
    <sheetView showGridLines="0" zoomScaleNormal="100" zoomScaleSheetLayoutView="205" workbookViewId="0">
      <selection activeCell="C2" sqref="C2"/>
    </sheetView>
  </sheetViews>
  <sheetFormatPr baseColWidth="10" defaultColWidth="11.42578125" defaultRowHeight="15" x14ac:dyDescent="0.3"/>
  <cols>
    <col min="1" max="1" width="5.7109375" style="25" customWidth="1"/>
    <col min="2" max="2" width="10.7109375" style="25" customWidth="1"/>
    <col min="3" max="3" width="10.7109375" style="26" customWidth="1"/>
    <col min="4" max="16384" width="11.42578125" style="25"/>
  </cols>
  <sheetData>
    <row r="2" spans="2:3" x14ac:dyDescent="0.3">
      <c r="B2" s="24" t="s">
        <v>91</v>
      </c>
      <c r="C2" s="49"/>
    </row>
  </sheetData>
  <sheetProtection algorithmName="SHA-512" hashValue="lwmEyIzUD2tt98d59VPvI42EoMR3fLzgwHSWt0Y/xA24K6x+9S9LDIddG/ECxezQ+I/7lI9LY4mQaJl0C3x5zA==" saltValue="vd+4lWyBIaCUo4OWOKCEjQ=="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9" ma:contentTypeDescription="Crear nuevo documento." ma:contentTypeScope="" ma:versionID="3befa00cb2c6c37c78ae9e0ac61e78ce">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872695aeac971577e1fda6b9a53bedf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09C14-9BA1-46EF-9393-A1732A096B2F}">
  <ds:schemaRefs>
    <ds:schemaRef ds:uri="http://purl.org/dc/elements/1.1/"/>
    <ds:schemaRef ds:uri="http://purl.org/dc/dcmitype/"/>
    <ds:schemaRef ds:uri="http://purl.org/dc/terms/"/>
    <ds:schemaRef ds:uri="bc934ed1-fc6e-40dc-8eb3-366867545b6c"/>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ba600c26-20e0-433c-877d-adf8e183668e"/>
    <ds:schemaRef ds:uri="http://www.w3.org/XML/1998/namespace"/>
  </ds:schemaRefs>
</ds:datastoreItem>
</file>

<file path=customXml/itemProps2.xml><?xml version="1.0" encoding="utf-8"?>
<ds:datastoreItem xmlns:ds="http://schemas.openxmlformats.org/officeDocument/2006/customXml" ds:itemID="{617B6691-3426-45CF-BB70-CF6DE5D4D6E8}">
  <ds:schemaRefs>
    <ds:schemaRef ds:uri="http://schemas.microsoft.com/sharepoint/v3/contenttype/forms"/>
  </ds:schemaRefs>
</ds:datastoreItem>
</file>

<file path=customXml/itemProps3.xml><?xml version="1.0" encoding="utf-8"?>
<ds:datastoreItem xmlns:ds="http://schemas.openxmlformats.org/officeDocument/2006/customXml" ds:itemID="{7FC362CB-3E23-45C7-A611-BA366F05D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INSTRUCCIONES</vt:lpstr>
      <vt:lpstr>EXPEDIENTE Y CONVENIO</vt:lpstr>
      <vt:lpstr>SEGUROS SOCIALES</vt:lpstr>
      <vt:lpstr>AUXILIAR</vt:lpstr>
      <vt:lpstr>USUARIO</vt:lpstr>
      <vt:lpstr>'EXPEDIENTE Y CONVENIO'!Área_de_impresión</vt:lpstr>
      <vt:lpstr>INSTRUCCIONES!Área_de_impresión</vt:lpstr>
      <vt:lpstr>'SEGUROS SOCIALES'!Área_de_impresión</vt:lpstr>
      <vt:lpstr>LÍNEA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p003</dc:creator>
  <dc:description/>
  <cp:lastModifiedBy>Vicente Marco Adrián</cp:lastModifiedBy>
  <cp:revision>6</cp:revision>
  <cp:lastPrinted>2026-02-20T12:16:49Z</cp:lastPrinted>
  <dcterms:created xsi:type="dcterms:W3CDTF">2015-07-17T10:09:30Z</dcterms:created>
  <dcterms:modified xsi:type="dcterms:W3CDTF">2026-02-24T17:16:59Z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