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tables/table2.xml" ContentType="application/vnd.openxmlformats-officedocument.spreadsheetml.table+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institutofomentomurcia.sharepoint.com/sites/finemp/crecemp/Documentos compartidos/Emprendedores/EPTE 2026/"/>
    </mc:Choice>
  </mc:AlternateContent>
  <xr:revisionPtr revIDLastSave="34" documentId="8_{F7B88ED1-8FC5-4BF2-866B-87FA773DCBB6}" xr6:coauthVersionLast="47" xr6:coauthVersionMax="47" xr10:uidLastSave="{9267BF1B-0CAF-43D4-848F-477F8C460C59}"/>
  <bookViews>
    <workbookView xWindow="-120" yWindow="-120" windowWidth="29040" windowHeight="15720" firstSheet="9" activeTab="12" xr2:uid="{FDA038DE-7871-4C2F-9A35-B8BB74D835EE}"/>
  </bookViews>
  <sheets>
    <sheet name="0. INSTRUCCIONES" sheetId="3" r:id="rId1"/>
    <sheet name="INFORMACION TIPOS DE PROYECTO" sheetId="7" r:id="rId2"/>
    <sheet name="1. DATOS BASICOS" sheetId="14" r:id="rId3"/>
    <sheet name="2. RECURSOS-GASTOS" sheetId="9" r:id="rId4"/>
    <sheet name="3. ACTIVIDAD 1" sheetId="10" r:id="rId5"/>
    <sheet name="4. ACTIVIDAD 2" sheetId="11" r:id="rId6"/>
    <sheet name="5. ACTIVIDAD 3" sheetId="12" r:id="rId7"/>
    <sheet name="6. ACTIVIDAD 4" sheetId="13" r:id="rId8"/>
    <sheet name="7. CRONOGRAMA DE ACTIVIDADES" sheetId="8" r:id="rId9"/>
    <sheet name="8. DETALLE PRESUPUESTO" sheetId="1" r:id="rId10"/>
    <sheet name="9. RESUMEN DE PRESUPUESTO" sheetId="2" r:id="rId11"/>
    <sheet name="INFORMACION DOCUMENTACION" sheetId="4" r:id="rId12"/>
    <sheet name="INFORMACION INTENSIDADES" sheetId="6"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4" i="8" l="1"/>
  <c r="AC4" i="8"/>
  <c r="E65" i="1" l="1" a="1"/>
  <c r="E65" i="1" s="1"/>
  <c r="E66" i="1" a="1"/>
  <c r="E66" i="1" s="1"/>
  <c r="E67" i="1" a="1"/>
  <c r="E67" i="1" s="1"/>
  <c r="E48" i="1"/>
  <c r="AA53" i="9"/>
  <c r="AB53" i="9"/>
  <c r="AC53" i="9"/>
  <c r="AD53" i="9"/>
  <c r="AA54" i="9"/>
  <c r="AB54" i="9"/>
  <c r="AC54" i="9"/>
  <c r="AD54" i="9"/>
  <c r="AA55" i="9"/>
  <c r="AB55" i="9"/>
  <c r="AC55" i="9"/>
  <c r="AD55" i="9"/>
  <c r="AA56" i="9"/>
  <c r="AB56" i="9"/>
  <c r="AC56" i="9"/>
  <c r="AD56" i="9"/>
  <c r="AA57" i="9"/>
  <c r="AB57" i="9"/>
  <c r="AC57" i="9"/>
  <c r="AD57" i="9"/>
  <c r="AD52" i="9"/>
  <c r="AC52" i="9"/>
  <c r="AB52" i="9"/>
  <c r="AA52" i="9"/>
  <c r="AA44" i="9"/>
  <c r="AB44" i="9"/>
  <c r="AC44" i="9"/>
  <c r="AD44" i="9"/>
  <c r="AA45" i="9"/>
  <c r="AB45" i="9"/>
  <c r="AC45" i="9"/>
  <c r="AD45" i="9"/>
  <c r="AA46" i="9"/>
  <c r="AB46" i="9"/>
  <c r="AC46" i="9"/>
  <c r="AD46" i="9"/>
  <c r="AA47" i="9"/>
  <c r="AB47" i="9"/>
  <c r="AC47" i="9"/>
  <c r="AD47" i="9"/>
  <c r="AA48" i="9"/>
  <c r="AB48" i="9"/>
  <c r="AC48" i="9"/>
  <c r="AD48" i="9"/>
  <c r="AD43" i="9"/>
  <c r="AC43" i="9"/>
  <c r="AB43" i="9"/>
  <c r="AA43" i="9"/>
  <c r="AA35" i="9"/>
  <c r="AB35" i="9"/>
  <c r="AC35" i="9"/>
  <c r="AD35" i="9"/>
  <c r="AA36" i="9"/>
  <c r="AB36" i="9"/>
  <c r="AC36" i="9"/>
  <c r="AD36" i="9"/>
  <c r="AA37" i="9"/>
  <c r="AB37" i="9"/>
  <c r="AC37" i="9"/>
  <c r="AD37" i="9"/>
  <c r="AA38" i="9"/>
  <c r="AB38" i="9"/>
  <c r="AC38" i="9"/>
  <c r="AD38" i="9"/>
  <c r="AA39" i="9"/>
  <c r="AB39" i="9"/>
  <c r="AC39" i="9"/>
  <c r="AD39" i="9"/>
  <c r="AD34" i="9"/>
  <c r="AC34" i="9"/>
  <c r="AB34" i="9"/>
  <c r="AA34" i="9"/>
  <c r="AB26" i="9"/>
  <c r="AC26" i="9"/>
  <c r="AD26" i="9"/>
  <c r="AB27" i="9"/>
  <c r="AC27" i="9"/>
  <c r="AD27" i="9"/>
  <c r="AB28" i="9"/>
  <c r="AC28" i="9"/>
  <c r="AD28" i="9"/>
  <c r="AB29" i="9"/>
  <c r="AC29" i="9"/>
  <c r="AD29" i="9"/>
  <c r="AB30" i="9"/>
  <c r="AC30" i="9"/>
  <c r="AD30" i="9"/>
  <c r="AD25" i="9"/>
  <c r="AC25" i="9"/>
  <c r="AB25" i="9"/>
  <c r="AA26" i="9"/>
  <c r="AA27" i="9"/>
  <c r="AA28" i="9"/>
  <c r="AA29" i="9"/>
  <c r="AA30" i="9"/>
  <c r="AA25" i="9"/>
  <c r="D57" i="1"/>
  <c r="D56" i="1"/>
  <c r="D55" i="1"/>
  <c r="D54" i="1"/>
  <c r="D53" i="1"/>
  <c r="D52" i="1"/>
  <c r="T44" i="9"/>
  <c r="T45" i="9"/>
  <c r="T46" i="9"/>
  <c r="T47" i="9"/>
  <c r="T48" i="9"/>
  <c r="T43" i="9"/>
  <c r="AE53" i="9" l="1"/>
  <c r="AE55" i="9"/>
  <c r="E62" i="1" s="1" a="1"/>
  <c r="E62" i="1" s="1"/>
  <c r="AE56" i="9"/>
  <c r="E63" i="1" s="1" a="1"/>
  <c r="E63" i="1" s="1"/>
  <c r="AE52" i="9"/>
  <c r="AE54" i="9"/>
  <c r="AE57" i="9"/>
  <c r="E64" i="1" s="1" a="1"/>
  <c r="E64" i="1" s="1"/>
  <c r="AE43" i="9"/>
  <c r="E52" i="1" s="1" a="1"/>
  <c r="E52" i="1" s="1"/>
  <c r="AB51" i="9"/>
  <c r="AE48" i="9"/>
  <c r="E57" i="1" s="1" a="1"/>
  <c r="E57" i="1" s="1"/>
  <c r="AE34" i="9"/>
  <c r="E42" i="1" s="1" a="1"/>
  <c r="E42" i="1" s="1"/>
  <c r="AE45" i="9"/>
  <c r="E54" i="1" s="1" a="1"/>
  <c r="E54" i="1" s="1"/>
  <c r="AE44" i="9"/>
  <c r="E53" i="1" s="1" a="1"/>
  <c r="E53" i="1" s="1"/>
  <c r="AE47" i="9"/>
  <c r="E56" i="1" s="1" a="1"/>
  <c r="E56" i="1" s="1"/>
  <c r="AE46" i="9"/>
  <c r="E55" i="1" s="1" a="1"/>
  <c r="E55" i="1" s="1"/>
  <c r="AE36" i="9"/>
  <c r="E44" i="1" s="1" a="1"/>
  <c r="E44" i="1" s="1"/>
  <c r="AE39" i="9"/>
  <c r="E47" i="1" s="1" a="1"/>
  <c r="E47" i="1" s="1"/>
  <c r="AE35" i="9"/>
  <c r="E43" i="1" s="1" a="1"/>
  <c r="E43" i="1" s="1"/>
  <c r="AE38" i="9"/>
  <c r="E46" i="1" s="1" a="1"/>
  <c r="E46" i="1" s="1"/>
  <c r="AE37" i="9"/>
  <c r="E45" i="1" s="1" a="1"/>
  <c r="E45" i="1" s="1"/>
  <c r="AE29" i="9"/>
  <c r="G34" i="1" s="1" a="1"/>
  <c r="G34" i="1" s="1"/>
  <c r="AE25" i="9"/>
  <c r="G30" i="1" s="1" a="1"/>
  <c r="G30" i="1" s="1"/>
  <c r="AE30" i="9"/>
  <c r="G35" i="1" s="1" a="1"/>
  <c r="G35" i="1" s="1"/>
  <c r="AE28" i="9"/>
  <c r="G33" i="1" s="1" a="1"/>
  <c r="G33" i="1" s="1"/>
  <c r="AE27" i="9"/>
  <c r="G32" i="1" s="1" a="1"/>
  <c r="G32" i="1" s="1"/>
  <c r="AE26" i="9"/>
  <c r="G31" i="1" s="1" a="1"/>
  <c r="G31" i="1" s="1"/>
  <c r="AB24" i="9"/>
  <c r="AB42" i="9"/>
  <c r="AB33" i="9"/>
  <c r="C4" i="8" l="1"/>
  <c r="D4" i="8"/>
  <c r="AD42" i="8" s="1"/>
  <c r="Q53" i="9"/>
  <c r="E53" i="9" s="1"/>
  <c r="Q54" i="9"/>
  <c r="E54" i="9" s="1"/>
  <c r="Q55" i="9"/>
  <c r="E55" i="9" s="1"/>
  <c r="Q56" i="9"/>
  <c r="E56" i="9" s="1"/>
  <c r="Q57" i="9"/>
  <c r="E57" i="9" s="1"/>
  <c r="Q52" i="9"/>
  <c r="E52" i="9" s="1"/>
  <c r="Q44" i="9"/>
  <c r="E44" i="9" s="1"/>
  <c r="Q45" i="9"/>
  <c r="E45" i="9" s="1"/>
  <c r="Q46" i="9"/>
  <c r="E46" i="9" s="1"/>
  <c r="Q47" i="9"/>
  <c r="E47" i="9" s="1"/>
  <c r="Q48" i="9"/>
  <c r="E48" i="9" s="1"/>
  <c r="Q43" i="9"/>
  <c r="E43" i="9" s="1"/>
  <c r="Q35" i="9"/>
  <c r="E35" i="9" s="1"/>
  <c r="Q36" i="9"/>
  <c r="E36" i="9" s="1"/>
  <c r="Q37" i="9"/>
  <c r="E37" i="9" s="1"/>
  <c r="Q38" i="9"/>
  <c r="E38" i="9" s="1"/>
  <c r="Q39" i="9"/>
  <c r="E39" i="9" s="1"/>
  <c r="Q34" i="9"/>
  <c r="E34" i="9" s="1"/>
  <c r="AC73" i="8"/>
  <c r="AC72" i="8"/>
  <c r="AC71" i="8"/>
  <c r="AC70" i="8"/>
  <c r="AC69" i="8"/>
  <c r="AC68" i="8"/>
  <c r="AC67" i="8"/>
  <c r="AC66" i="8"/>
  <c r="AC65" i="8"/>
  <c r="AC64" i="8"/>
  <c r="AC63" i="8"/>
  <c r="AC62" i="8"/>
  <c r="AC61" i="8"/>
  <c r="AC56" i="8"/>
  <c r="AC55" i="8"/>
  <c r="AC54" i="8"/>
  <c r="AC53" i="8"/>
  <c r="AC52" i="8"/>
  <c r="AC51" i="8"/>
  <c r="AC50" i="8"/>
  <c r="AC49" i="8"/>
  <c r="AC48" i="8"/>
  <c r="AC47" i="8"/>
  <c r="AC46" i="8"/>
  <c r="AC45" i="8"/>
  <c r="AC44" i="8"/>
  <c r="AC39" i="8"/>
  <c r="AC38" i="8"/>
  <c r="AC37" i="8"/>
  <c r="AC36" i="8"/>
  <c r="AC35" i="8"/>
  <c r="AC34" i="8"/>
  <c r="AC33" i="8"/>
  <c r="AC32" i="8"/>
  <c r="AC31" i="8"/>
  <c r="AC30" i="8"/>
  <c r="AC29" i="8"/>
  <c r="AC28" i="8"/>
  <c r="AC27" i="8"/>
  <c r="AC22" i="8"/>
  <c r="AC21" i="8"/>
  <c r="AC20" i="8"/>
  <c r="AC19" i="8"/>
  <c r="AC18" i="8"/>
  <c r="AC17" i="8"/>
  <c r="AC16" i="8"/>
  <c r="AC15" i="8"/>
  <c r="AC14" i="8"/>
  <c r="AC12" i="8"/>
  <c r="AC11" i="8"/>
  <c r="AC10" i="8"/>
  <c r="AC13" i="8"/>
  <c r="G8" i="14"/>
  <c r="G7" i="14"/>
  <c r="G25" i="9"/>
  <c r="Q26" i="9"/>
  <c r="E26" i="9" s="1"/>
  <c r="Q27" i="9"/>
  <c r="E27" i="9" s="1"/>
  <c r="Q28" i="9"/>
  <c r="E28" i="9" s="1"/>
  <c r="Q29" i="9"/>
  <c r="E29" i="9" s="1"/>
  <c r="Q30" i="9"/>
  <c r="E30" i="9" s="1"/>
  <c r="C2" i="1"/>
  <c r="B2" i="2" s="1"/>
  <c r="C3" i="1"/>
  <c r="B3" i="2" s="1"/>
  <c r="C4" i="1"/>
  <c r="B4" i="2" s="1"/>
  <c r="C5" i="1"/>
  <c r="B5" i="2" s="1"/>
  <c r="F9" i="2" s="1"/>
  <c r="A77" i="8"/>
  <c r="A78" i="8"/>
  <c r="A79" i="8"/>
  <c r="A80" i="8"/>
  <c r="A81" i="8"/>
  <c r="A82" i="8"/>
  <c r="A83" i="8"/>
  <c r="A84" i="8"/>
  <c r="A85" i="8"/>
  <c r="A86" i="8"/>
  <c r="A87" i="8"/>
  <c r="A88" i="8"/>
  <c r="A89" i="8"/>
  <c r="A76" i="8"/>
  <c r="B73" i="8"/>
  <c r="B72" i="8"/>
  <c r="B71" i="8"/>
  <c r="B70" i="8"/>
  <c r="AG70" i="8" s="1"/>
  <c r="B69" i="8"/>
  <c r="B68" i="8"/>
  <c r="B67" i="8"/>
  <c r="AG67" i="8" s="1"/>
  <c r="B66" i="8"/>
  <c r="AG66" i="8" s="1"/>
  <c r="B65" i="8"/>
  <c r="AG65" i="8" s="1"/>
  <c r="B64" i="8"/>
  <c r="AG64" i="8" s="1"/>
  <c r="B63" i="8"/>
  <c r="AG63" i="8" s="1"/>
  <c r="B62" i="8"/>
  <c r="AG62" i="8" s="1"/>
  <c r="B61" i="8"/>
  <c r="AG61" i="8" s="1"/>
  <c r="A59" i="8"/>
  <c r="A42" i="8"/>
  <c r="B56" i="8"/>
  <c r="AG56" i="8" s="1"/>
  <c r="B55" i="8"/>
  <c r="B54" i="8"/>
  <c r="B53" i="8"/>
  <c r="AG53" i="8" s="1"/>
  <c r="B52" i="8"/>
  <c r="AG52" i="8" s="1"/>
  <c r="B51" i="8"/>
  <c r="AG51" i="8" s="1"/>
  <c r="B50" i="8"/>
  <c r="AG50" i="8" s="1"/>
  <c r="B49" i="8"/>
  <c r="AG49" i="8" s="1"/>
  <c r="B48" i="8"/>
  <c r="B47" i="8"/>
  <c r="AG47" i="8" s="1"/>
  <c r="B46" i="8"/>
  <c r="B45" i="8"/>
  <c r="AG45" i="8" s="1"/>
  <c r="B44" i="8"/>
  <c r="B39" i="8"/>
  <c r="B38" i="8"/>
  <c r="B37" i="8"/>
  <c r="AG37" i="8" s="1"/>
  <c r="B36" i="8"/>
  <c r="AG36" i="8" s="1"/>
  <c r="B35" i="8"/>
  <c r="AG35" i="8" s="1"/>
  <c r="B34" i="8"/>
  <c r="AG34" i="8" s="1"/>
  <c r="B33" i="8"/>
  <c r="AG33" i="8" s="1"/>
  <c r="B32" i="8"/>
  <c r="B31" i="8"/>
  <c r="B30" i="8"/>
  <c r="AG30" i="8" s="1"/>
  <c r="B29" i="8"/>
  <c r="AG29" i="8" s="1"/>
  <c r="B28" i="8"/>
  <c r="AG28" i="8" s="1"/>
  <c r="B27" i="8"/>
  <c r="AG27" i="8" s="1"/>
  <c r="A25" i="8"/>
  <c r="L60" i="13"/>
  <c r="C60" i="13" s="1"/>
  <c r="F60" i="13"/>
  <c r="D60" i="13" s="1"/>
  <c r="E60" i="13"/>
  <c r="L59" i="13"/>
  <c r="C59" i="13" s="1"/>
  <c r="F59" i="13"/>
  <c r="D59" i="13" s="1"/>
  <c r="E59" i="13"/>
  <c r="L58" i="13"/>
  <c r="C58" i="13" s="1"/>
  <c r="F58" i="13"/>
  <c r="D58" i="13" s="1"/>
  <c r="E58" i="13"/>
  <c r="L57" i="13"/>
  <c r="F57" i="13"/>
  <c r="D57" i="13" s="1"/>
  <c r="E57" i="13"/>
  <c r="L56" i="13"/>
  <c r="F56" i="13"/>
  <c r="D56" i="13" s="1"/>
  <c r="E56" i="13"/>
  <c r="L55" i="13"/>
  <c r="F55" i="13"/>
  <c r="D55" i="13" s="1"/>
  <c r="E55" i="13"/>
  <c r="L51" i="13"/>
  <c r="C51" i="13" s="1"/>
  <c r="F51" i="13"/>
  <c r="D51" i="13" s="1"/>
  <c r="E51" i="13"/>
  <c r="L50" i="13"/>
  <c r="C50" i="13" s="1"/>
  <c r="F50" i="13"/>
  <c r="D50" i="13" s="1"/>
  <c r="E50" i="13"/>
  <c r="L49" i="13"/>
  <c r="C49" i="13" s="1"/>
  <c r="F49" i="13"/>
  <c r="D49" i="13" s="1"/>
  <c r="E49" i="13"/>
  <c r="L48" i="13"/>
  <c r="F48" i="13"/>
  <c r="D48" i="13" s="1"/>
  <c r="E48" i="13"/>
  <c r="L47" i="13"/>
  <c r="F47" i="13"/>
  <c r="D47" i="13" s="1"/>
  <c r="E47" i="13"/>
  <c r="L46" i="13"/>
  <c r="F46" i="13"/>
  <c r="D46" i="13" s="1"/>
  <c r="E46" i="13"/>
  <c r="L42" i="13"/>
  <c r="C42" i="13" s="1"/>
  <c r="F42" i="13"/>
  <c r="D42" i="13" s="1"/>
  <c r="E42" i="13"/>
  <c r="L41" i="13"/>
  <c r="C41" i="13" s="1"/>
  <c r="F41" i="13"/>
  <c r="D41" i="13" s="1"/>
  <c r="E41" i="13"/>
  <c r="L40" i="13"/>
  <c r="F40" i="13"/>
  <c r="D40" i="13" s="1"/>
  <c r="E40" i="13"/>
  <c r="L39" i="13"/>
  <c r="F39" i="13"/>
  <c r="D39" i="13" s="1"/>
  <c r="E39" i="13"/>
  <c r="L38" i="13"/>
  <c r="F38" i="13"/>
  <c r="D38" i="13" s="1"/>
  <c r="E38" i="13"/>
  <c r="L37" i="13"/>
  <c r="F37" i="13"/>
  <c r="D37" i="13" s="1"/>
  <c r="E37" i="13"/>
  <c r="L33" i="13"/>
  <c r="C33" i="13" s="1"/>
  <c r="F33" i="13"/>
  <c r="D33" i="13" s="1"/>
  <c r="E33" i="13"/>
  <c r="L32" i="13"/>
  <c r="C32" i="13" s="1"/>
  <c r="F32" i="13"/>
  <c r="D32" i="13" s="1"/>
  <c r="E32" i="13"/>
  <c r="L31" i="13"/>
  <c r="C31" i="13" s="1"/>
  <c r="F31" i="13"/>
  <c r="D31" i="13" s="1"/>
  <c r="E31" i="13"/>
  <c r="L30" i="13"/>
  <c r="F30" i="13"/>
  <c r="D30" i="13" s="1"/>
  <c r="E30" i="13"/>
  <c r="L29" i="13"/>
  <c r="F29" i="13"/>
  <c r="D29" i="13" s="1"/>
  <c r="E29" i="13"/>
  <c r="L28" i="13"/>
  <c r="F28" i="13"/>
  <c r="D28" i="13" s="1"/>
  <c r="E28" i="13"/>
  <c r="L24" i="13"/>
  <c r="C24" i="13" s="1"/>
  <c r="F24" i="13"/>
  <c r="D24" i="13" s="1"/>
  <c r="E24" i="13"/>
  <c r="L23" i="13"/>
  <c r="C23" i="13" s="1"/>
  <c r="AD73" i="8" s="1"/>
  <c r="F23" i="13"/>
  <c r="D23" i="13" s="1"/>
  <c r="E23" i="13"/>
  <c r="L22" i="13"/>
  <c r="C22" i="13" s="1"/>
  <c r="AD72" i="8" s="1"/>
  <c r="F22" i="13"/>
  <c r="D22" i="13" s="1"/>
  <c r="E22" i="13"/>
  <c r="L21" i="13"/>
  <c r="C21" i="13" s="1"/>
  <c r="AD71" i="8" s="1"/>
  <c r="F21" i="13"/>
  <c r="D21" i="13" s="1"/>
  <c r="E21" i="13"/>
  <c r="L20" i="13"/>
  <c r="C20" i="13" s="1"/>
  <c r="AD70" i="8" s="1"/>
  <c r="F20" i="13"/>
  <c r="D20" i="13" s="1"/>
  <c r="E20" i="13"/>
  <c r="L19" i="13"/>
  <c r="C19" i="13" s="1"/>
  <c r="AD69" i="8" s="1"/>
  <c r="F19" i="13"/>
  <c r="D19" i="13" s="1"/>
  <c r="E19" i="13"/>
  <c r="L18" i="13"/>
  <c r="C18" i="13" s="1"/>
  <c r="AD68" i="8" s="1"/>
  <c r="F18" i="13"/>
  <c r="D18" i="13" s="1"/>
  <c r="E18" i="13"/>
  <c r="L17" i="13"/>
  <c r="C17" i="13" s="1"/>
  <c r="AD67" i="8" s="1"/>
  <c r="F17" i="13"/>
  <c r="D17" i="13" s="1"/>
  <c r="E17" i="13"/>
  <c r="L16" i="13"/>
  <c r="C16" i="13" s="1"/>
  <c r="AD66" i="8" s="1"/>
  <c r="F16" i="13"/>
  <c r="D16" i="13" s="1"/>
  <c r="E16" i="13"/>
  <c r="L15" i="13"/>
  <c r="F15" i="13"/>
  <c r="D15" i="13" s="1"/>
  <c r="E15" i="13"/>
  <c r="L14" i="13"/>
  <c r="F14" i="13"/>
  <c r="D14" i="13" s="1"/>
  <c r="E14" i="13"/>
  <c r="L13" i="13"/>
  <c r="F13" i="13"/>
  <c r="D13" i="13" s="1"/>
  <c r="E13" i="13"/>
  <c r="L12" i="13"/>
  <c r="F12" i="13"/>
  <c r="D12" i="13" s="1"/>
  <c r="E12" i="13"/>
  <c r="L11" i="13"/>
  <c r="F11" i="13"/>
  <c r="D11" i="13" s="1"/>
  <c r="E11" i="13"/>
  <c r="L60" i="12"/>
  <c r="C60" i="12" s="1"/>
  <c r="F60" i="12"/>
  <c r="D60" i="12" s="1"/>
  <c r="E60" i="12"/>
  <c r="L59" i="12"/>
  <c r="C59" i="12" s="1"/>
  <c r="F59" i="12"/>
  <c r="D59" i="12" s="1"/>
  <c r="E59" i="12"/>
  <c r="L58" i="12"/>
  <c r="C58" i="12" s="1"/>
  <c r="F58" i="12"/>
  <c r="D58" i="12" s="1"/>
  <c r="E58" i="12"/>
  <c r="L57" i="12"/>
  <c r="F57" i="12"/>
  <c r="D57" i="12" s="1"/>
  <c r="E57" i="12"/>
  <c r="L56" i="12"/>
  <c r="F56" i="12"/>
  <c r="D56" i="12" s="1"/>
  <c r="E56" i="12"/>
  <c r="L55" i="12"/>
  <c r="F55" i="12"/>
  <c r="D55" i="12" s="1"/>
  <c r="E55" i="12"/>
  <c r="L51" i="12"/>
  <c r="C51" i="12" s="1"/>
  <c r="F51" i="12"/>
  <c r="D51" i="12" s="1"/>
  <c r="E51" i="12"/>
  <c r="L50" i="12"/>
  <c r="C50" i="12" s="1"/>
  <c r="F50" i="12"/>
  <c r="D50" i="12" s="1"/>
  <c r="E50" i="12"/>
  <c r="L49" i="12"/>
  <c r="C49" i="12" s="1"/>
  <c r="F49" i="12"/>
  <c r="D49" i="12" s="1"/>
  <c r="E49" i="12"/>
  <c r="L48" i="12"/>
  <c r="F48" i="12"/>
  <c r="D48" i="12" s="1"/>
  <c r="E48" i="12"/>
  <c r="L47" i="12"/>
  <c r="F47" i="12"/>
  <c r="D47" i="12" s="1"/>
  <c r="E47" i="12"/>
  <c r="L46" i="12"/>
  <c r="F46" i="12"/>
  <c r="E46" i="12"/>
  <c r="D46" i="12"/>
  <c r="L42" i="12"/>
  <c r="C42" i="12" s="1"/>
  <c r="F42" i="12"/>
  <c r="D42" i="12" s="1"/>
  <c r="E42" i="12"/>
  <c r="L41" i="12"/>
  <c r="C41" i="12" s="1"/>
  <c r="F41" i="12"/>
  <c r="D41" i="12" s="1"/>
  <c r="E41" i="12"/>
  <c r="L40" i="12"/>
  <c r="C40" i="12" s="1"/>
  <c r="F40" i="12"/>
  <c r="D40" i="12" s="1"/>
  <c r="E40" i="12"/>
  <c r="L39" i="12"/>
  <c r="C39" i="12" s="1"/>
  <c r="F39" i="12"/>
  <c r="D39" i="12" s="1"/>
  <c r="E39" i="12"/>
  <c r="L38" i="12"/>
  <c r="C38" i="12" s="1"/>
  <c r="F38" i="12"/>
  <c r="D38" i="12" s="1"/>
  <c r="E38" i="12"/>
  <c r="L37" i="12"/>
  <c r="F37" i="12"/>
  <c r="D37" i="12" s="1"/>
  <c r="E37" i="12"/>
  <c r="L33" i="12"/>
  <c r="C33" i="12" s="1"/>
  <c r="F33" i="12"/>
  <c r="D33" i="12" s="1"/>
  <c r="E33" i="12"/>
  <c r="L32" i="12"/>
  <c r="C32" i="12" s="1"/>
  <c r="F32" i="12"/>
  <c r="D32" i="12" s="1"/>
  <c r="E32" i="12"/>
  <c r="L31" i="12"/>
  <c r="C31" i="12" s="1"/>
  <c r="F31" i="12"/>
  <c r="D31" i="12" s="1"/>
  <c r="E31" i="12"/>
  <c r="L30" i="12"/>
  <c r="F30" i="12"/>
  <c r="D30" i="12" s="1"/>
  <c r="E30" i="12"/>
  <c r="L29" i="12"/>
  <c r="F29" i="12"/>
  <c r="D29" i="12" s="1"/>
  <c r="E29" i="12"/>
  <c r="L28" i="12"/>
  <c r="F28" i="12"/>
  <c r="D28" i="12" s="1"/>
  <c r="E28" i="12"/>
  <c r="L24" i="12"/>
  <c r="C24" i="12" s="1"/>
  <c r="F24" i="12"/>
  <c r="D24" i="12" s="1"/>
  <c r="E24" i="12"/>
  <c r="L23" i="12"/>
  <c r="C23" i="12" s="1"/>
  <c r="AD56" i="8" s="1"/>
  <c r="F23" i="12"/>
  <c r="D23" i="12" s="1"/>
  <c r="E23" i="12"/>
  <c r="L22" i="12"/>
  <c r="C22" i="12" s="1"/>
  <c r="AD55" i="8" s="1"/>
  <c r="F22" i="12"/>
  <c r="D22" i="12" s="1"/>
  <c r="E22" i="12"/>
  <c r="L21" i="12"/>
  <c r="C21" i="12" s="1"/>
  <c r="AD54" i="8" s="1"/>
  <c r="F21" i="12"/>
  <c r="D21" i="12" s="1"/>
  <c r="E21" i="12"/>
  <c r="L20" i="12"/>
  <c r="C20" i="12" s="1"/>
  <c r="AD53" i="8" s="1"/>
  <c r="F20" i="12"/>
  <c r="D20" i="12" s="1"/>
  <c r="E20" i="12"/>
  <c r="L19" i="12"/>
  <c r="C19" i="12" s="1"/>
  <c r="AD52" i="8" s="1"/>
  <c r="F19" i="12"/>
  <c r="D19" i="12" s="1"/>
  <c r="E19" i="12"/>
  <c r="L18" i="12"/>
  <c r="C18" i="12" s="1"/>
  <c r="AD51" i="8" s="1"/>
  <c r="F18" i="12"/>
  <c r="D18" i="12" s="1"/>
  <c r="E18" i="12"/>
  <c r="L17" i="12"/>
  <c r="C17" i="12" s="1"/>
  <c r="AD50" i="8" s="1"/>
  <c r="F17" i="12"/>
  <c r="D17" i="12" s="1"/>
  <c r="E17" i="12"/>
  <c r="L16" i="12"/>
  <c r="C16" i="12" s="1"/>
  <c r="AD49" i="8" s="1"/>
  <c r="F16" i="12"/>
  <c r="D16" i="12" s="1"/>
  <c r="E16" i="12"/>
  <c r="L15" i="12"/>
  <c r="C15" i="12" s="1"/>
  <c r="AD48" i="8" s="1"/>
  <c r="F15" i="12"/>
  <c r="D15" i="12" s="1"/>
  <c r="E15" i="12"/>
  <c r="L14" i="12"/>
  <c r="F14" i="12"/>
  <c r="D14" i="12" s="1"/>
  <c r="E14" i="12"/>
  <c r="L13" i="12"/>
  <c r="F13" i="12"/>
  <c r="D13" i="12" s="1"/>
  <c r="E13" i="12"/>
  <c r="L12" i="12"/>
  <c r="F12" i="12"/>
  <c r="D12" i="12" s="1"/>
  <c r="E12" i="12"/>
  <c r="L11" i="12"/>
  <c r="F11" i="12"/>
  <c r="D11" i="12" s="1"/>
  <c r="E11" i="12"/>
  <c r="L60" i="11"/>
  <c r="C60" i="11" s="1"/>
  <c r="F60" i="11"/>
  <c r="D60" i="11" s="1"/>
  <c r="E60" i="11"/>
  <c r="L59" i="11"/>
  <c r="C59" i="11" s="1"/>
  <c r="F59" i="11"/>
  <c r="D59" i="11" s="1"/>
  <c r="E59" i="11"/>
  <c r="L58" i="11"/>
  <c r="C58" i="11" s="1"/>
  <c r="F58" i="11"/>
  <c r="D58" i="11" s="1"/>
  <c r="E58" i="11"/>
  <c r="L57" i="11"/>
  <c r="F57" i="11"/>
  <c r="D57" i="11" s="1"/>
  <c r="E57" i="11"/>
  <c r="L56" i="11"/>
  <c r="F56" i="11"/>
  <c r="D56" i="11" s="1"/>
  <c r="E56" i="11"/>
  <c r="L55" i="11"/>
  <c r="F55" i="11"/>
  <c r="D55" i="11" s="1"/>
  <c r="E55" i="11"/>
  <c r="L51" i="11"/>
  <c r="C51" i="11" s="1"/>
  <c r="F51" i="11"/>
  <c r="D51" i="11" s="1"/>
  <c r="E51" i="11"/>
  <c r="L50" i="11"/>
  <c r="C50" i="11" s="1"/>
  <c r="F50" i="11"/>
  <c r="D50" i="11" s="1"/>
  <c r="E50" i="11"/>
  <c r="L49" i="11"/>
  <c r="F49" i="11"/>
  <c r="D49" i="11" s="1"/>
  <c r="E49" i="11"/>
  <c r="L48" i="11"/>
  <c r="F48" i="11"/>
  <c r="D48" i="11" s="1"/>
  <c r="E48" i="11"/>
  <c r="L47" i="11"/>
  <c r="F47" i="11"/>
  <c r="D47" i="11" s="1"/>
  <c r="E47" i="11"/>
  <c r="L46" i="11"/>
  <c r="C46" i="11" s="1"/>
  <c r="F46" i="11"/>
  <c r="D46" i="11" s="1"/>
  <c r="E46" i="11"/>
  <c r="L42" i="11"/>
  <c r="C42" i="11" s="1"/>
  <c r="F42" i="11"/>
  <c r="D42" i="11" s="1"/>
  <c r="E42" i="11"/>
  <c r="L41" i="11"/>
  <c r="C41" i="11" s="1"/>
  <c r="F41" i="11"/>
  <c r="D41" i="11" s="1"/>
  <c r="E41" i="11"/>
  <c r="L40" i="11"/>
  <c r="C40" i="11" s="1"/>
  <c r="F40" i="11"/>
  <c r="D40" i="11" s="1"/>
  <c r="E40" i="11"/>
  <c r="L39" i="11"/>
  <c r="F39" i="11"/>
  <c r="D39" i="11" s="1"/>
  <c r="E39" i="11"/>
  <c r="L38" i="11"/>
  <c r="F38" i="11"/>
  <c r="D38" i="11" s="1"/>
  <c r="E38" i="11"/>
  <c r="L37" i="11"/>
  <c r="F37" i="11"/>
  <c r="D37" i="11" s="1"/>
  <c r="E37" i="11"/>
  <c r="L33" i="11"/>
  <c r="C33" i="11" s="1"/>
  <c r="F33" i="11"/>
  <c r="D33" i="11" s="1"/>
  <c r="E33" i="11"/>
  <c r="L32" i="11"/>
  <c r="C32" i="11" s="1"/>
  <c r="F32" i="11"/>
  <c r="D32" i="11" s="1"/>
  <c r="E32" i="11"/>
  <c r="L31" i="11"/>
  <c r="F31" i="11"/>
  <c r="D31" i="11" s="1"/>
  <c r="E31" i="11"/>
  <c r="L30" i="11"/>
  <c r="F30" i="11"/>
  <c r="D30" i="11" s="1"/>
  <c r="E30" i="11"/>
  <c r="L29" i="11"/>
  <c r="F29" i="11"/>
  <c r="D29" i="11" s="1"/>
  <c r="E29" i="11"/>
  <c r="L28" i="11"/>
  <c r="F28" i="11"/>
  <c r="D28" i="11" s="1"/>
  <c r="E28" i="11"/>
  <c r="L24" i="11"/>
  <c r="C24" i="11" s="1"/>
  <c r="F24" i="11"/>
  <c r="D24" i="11" s="1"/>
  <c r="E24" i="11"/>
  <c r="L23" i="11"/>
  <c r="C23" i="11" s="1"/>
  <c r="F23" i="11"/>
  <c r="D23" i="11" s="1"/>
  <c r="E23" i="11"/>
  <c r="L22" i="11"/>
  <c r="C22" i="11" s="1"/>
  <c r="F22" i="11"/>
  <c r="D22" i="11" s="1"/>
  <c r="E22" i="11"/>
  <c r="L21" i="11"/>
  <c r="C21" i="11" s="1"/>
  <c r="F21" i="11"/>
  <c r="D21" i="11" s="1"/>
  <c r="E21" i="11"/>
  <c r="L20" i="11"/>
  <c r="C20" i="11" s="1"/>
  <c r="F20" i="11"/>
  <c r="D20" i="11" s="1"/>
  <c r="E20" i="11"/>
  <c r="L19" i="11"/>
  <c r="C19" i="11" s="1"/>
  <c r="F19" i="11"/>
  <c r="D19" i="11" s="1"/>
  <c r="E19" i="11"/>
  <c r="L18" i="11"/>
  <c r="C18" i="11" s="1"/>
  <c r="F18" i="11"/>
  <c r="D18" i="11" s="1"/>
  <c r="E18" i="11"/>
  <c r="L17" i="11"/>
  <c r="C17" i="11" s="1"/>
  <c r="F17" i="11"/>
  <c r="D17" i="11" s="1"/>
  <c r="E17" i="11"/>
  <c r="L16" i="11"/>
  <c r="C16" i="11" s="1"/>
  <c r="F16" i="11"/>
  <c r="D16" i="11" s="1"/>
  <c r="E16" i="11"/>
  <c r="L15" i="11"/>
  <c r="C15" i="11" s="1"/>
  <c r="F15" i="11"/>
  <c r="D15" i="11" s="1"/>
  <c r="E15" i="11"/>
  <c r="L14" i="11"/>
  <c r="F14" i="11"/>
  <c r="D14" i="11" s="1"/>
  <c r="E14" i="11"/>
  <c r="L13" i="11"/>
  <c r="F13" i="11"/>
  <c r="D13" i="11" s="1"/>
  <c r="E13" i="11"/>
  <c r="L12" i="11"/>
  <c r="F12" i="11"/>
  <c r="D12" i="11" s="1"/>
  <c r="E12" i="11"/>
  <c r="L11" i="11"/>
  <c r="F11" i="11"/>
  <c r="D11" i="11" s="1"/>
  <c r="E11" i="11"/>
  <c r="F60" i="10"/>
  <c r="D60" i="10" s="1"/>
  <c r="F59" i="10"/>
  <c r="D59" i="10" s="1"/>
  <c r="F58" i="10"/>
  <c r="D58" i="10" s="1"/>
  <c r="F57" i="10"/>
  <c r="D57" i="10" s="1"/>
  <c r="F56" i="10"/>
  <c r="D56" i="10" s="1"/>
  <c r="F55" i="10"/>
  <c r="D55" i="10" s="1"/>
  <c r="F51" i="10"/>
  <c r="D51" i="10" s="1"/>
  <c r="F50" i="10"/>
  <c r="D50" i="10" s="1"/>
  <c r="F49" i="10"/>
  <c r="D49" i="10" s="1"/>
  <c r="F48" i="10"/>
  <c r="D48" i="10" s="1"/>
  <c r="F47" i="10"/>
  <c r="D47" i="10" s="1"/>
  <c r="F46" i="10"/>
  <c r="D46" i="10" s="1"/>
  <c r="F42" i="10"/>
  <c r="D42" i="10" s="1"/>
  <c r="F41" i="10"/>
  <c r="D41" i="10" s="1"/>
  <c r="F40" i="10"/>
  <c r="D40" i="10" s="1"/>
  <c r="F39" i="10"/>
  <c r="D39" i="10" s="1"/>
  <c r="F38" i="10"/>
  <c r="D38" i="10" s="1"/>
  <c r="F37" i="10"/>
  <c r="D37" i="10" s="1"/>
  <c r="F33" i="10"/>
  <c r="D33" i="10" s="1"/>
  <c r="F32" i="10"/>
  <c r="D32" i="10" s="1"/>
  <c r="F31" i="10"/>
  <c r="D31" i="10" s="1"/>
  <c r="F30" i="10"/>
  <c r="D30" i="10" s="1"/>
  <c r="F29" i="10"/>
  <c r="D29" i="10" s="1"/>
  <c r="F28" i="10"/>
  <c r="D28" i="10" s="1"/>
  <c r="F12" i="10"/>
  <c r="D12" i="10" s="1"/>
  <c r="F13" i="10"/>
  <c r="D13" i="10" s="1"/>
  <c r="F14" i="10"/>
  <c r="D14" i="10" s="1"/>
  <c r="F15" i="10"/>
  <c r="D15" i="10" s="1"/>
  <c r="F16" i="10"/>
  <c r="D16" i="10" s="1"/>
  <c r="F17" i="10"/>
  <c r="D17" i="10" s="1"/>
  <c r="F18" i="10"/>
  <c r="D18" i="10" s="1"/>
  <c r="F19" i="10"/>
  <c r="D19" i="10" s="1"/>
  <c r="F20" i="10"/>
  <c r="D20" i="10" s="1"/>
  <c r="F21" i="10"/>
  <c r="D21" i="10" s="1"/>
  <c r="F22" i="10"/>
  <c r="D22" i="10" s="1"/>
  <c r="F23" i="10"/>
  <c r="D23" i="10" s="1"/>
  <c r="F24" i="10"/>
  <c r="D24" i="10" s="1"/>
  <c r="F11" i="10"/>
  <c r="D11" i="10" s="1"/>
  <c r="G26" i="9"/>
  <c r="G27" i="9"/>
  <c r="G28" i="9"/>
  <c r="G29" i="9"/>
  <c r="G30" i="9"/>
  <c r="G6" i="9"/>
  <c r="G7" i="9"/>
  <c r="G8" i="9"/>
  <c r="G9" i="9"/>
  <c r="G10" i="9"/>
  <c r="G11" i="9"/>
  <c r="G12" i="9"/>
  <c r="G13" i="9"/>
  <c r="G14" i="9"/>
  <c r="G15" i="9"/>
  <c r="G16" i="9"/>
  <c r="G17" i="9"/>
  <c r="G18" i="9"/>
  <c r="G5" i="9"/>
  <c r="T35" i="9"/>
  <c r="F35" i="9" s="1"/>
  <c r="T36" i="9"/>
  <c r="F36" i="9" s="1"/>
  <c r="T37" i="9"/>
  <c r="F37" i="9" s="1"/>
  <c r="T38" i="9"/>
  <c r="F38" i="9" s="1"/>
  <c r="T39" i="9"/>
  <c r="F39" i="9" s="1"/>
  <c r="T34" i="9"/>
  <c r="F34" i="9" s="1"/>
  <c r="F57" i="9"/>
  <c r="F56" i="9"/>
  <c r="F55" i="9"/>
  <c r="F54" i="9"/>
  <c r="F53" i="9"/>
  <c r="F52" i="9"/>
  <c r="F44" i="9"/>
  <c r="F45" i="9"/>
  <c r="F46" i="9"/>
  <c r="F47" i="9"/>
  <c r="F48" i="9"/>
  <c r="F43" i="9"/>
  <c r="T26" i="9"/>
  <c r="F26" i="9" s="1"/>
  <c r="T27" i="9"/>
  <c r="F27" i="9" s="1"/>
  <c r="T28" i="9"/>
  <c r="F28" i="9" s="1"/>
  <c r="T29" i="9"/>
  <c r="F29" i="9" s="1"/>
  <c r="T30" i="9"/>
  <c r="F30" i="9" s="1"/>
  <c r="T25" i="9"/>
  <c r="F25" i="9" s="1"/>
  <c r="Q25" i="9"/>
  <c r="E25" i="9" s="1"/>
  <c r="Q6" i="9"/>
  <c r="E6" i="9" s="1"/>
  <c r="Q7" i="9"/>
  <c r="E7" i="9" s="1"/>
  <c r="Q8" i="9"/>
  <c r="E8" i="9" s="1"/>
  <c r="Q9" i="9"/>
  <c r="E9" i="9" s="1"/>
  <c r="Q10" i="9"/>
  <c r="E10" i="9" s="1"/>
  <c r="Q11" i="9"/>
  <c r="E11" i="9" s="1"/>
  <c r="Q12" i="9"/>
  <c r="E12" i="9" s="1"/>
  <c r="Q13" i="9"/>
  <c r="E13" i="9" s="1"/>
  <c r="Q14" i="9"/>
  <c r="E14" i="9" s="1"/>
  <c r="Q15" i="9"/>
  <c r="E15" i="9" s="1"/>
  <c r="Q16" i="9"/>
  <c r="E16" i="9" s="1"/>
  <c r="Q17" i="9"/>
  <c r="E17" i="9" s="1"/>
  <c r="Q18" i="9"/>
  <c r="E18" i="9" s="1"/>
  <c r="Q5" i="9"/>
  <c r="E5" i="9" s="1"/>
  <c r="T5" i="9"/>
  <c r="F5" i="9" s="1"/>
  <c r="E56" i="10"/>
  <c r="L56" i="10"/>
  <c r="E57" i="10"/>
  <c r="L57" i="10"/>
  <c r="E58" i="10"/>
  <c r="L58" i="10"/>
  <c r="C58" i="10" s="1"/>
  <c r="E59" i="10"/>
  <c r="L59" i="10"/>
  <c r="C59" i="10" s="1"/>
  <c r="E60" i="10"/>
  <c r="L60" i="10"/>
  <c r="C60" i="10" s="1"/>
  <c r="L55" i="10"/>
  <c r="E55" i="10"/>
  <c r="E47" i="10"/>
  <c r="E48" i="10"/>
  <c r="E49" i="10"/>
  <c r="E50" i="10"/>
  <c r="E51" i="10"/>
  <c r="E46" i="10"/>
  <c r="L47" i="10"/>
  <c r="L48" i="10"/>
  <c r="L49" i="10"/>
  <c r="L50" i="10"/>
  <c r="C50" i="10" s="1"/>
  <c r="L51" i="10"/>
  <c r="C51" i="10" s="1"/>
  <c r="L46" i="10"/>
  <c r="E38" i="10"/>
  <c r="E39" i="10"/>
  <c r="E40" i="10"/>
  <c r="E41" i="10"/>
  <c r="E42" i="10"/>
  <c r="E37" i="10"/>
  <c r="L38" i="10"/>
  <c r="L39" i="10"/>
  <c r="L40" i="10"/>
  <c r="L41" i="10"/>
  <c r="L42" i="10"/>
  <c r="L37" i="10"/>
  <c r="E33" i="10"/>
  <c r="E32" i="10"/>
  <c r="E31" i="10"/>
  <c r="E30" i="10"/>
  <c r="E29" i="10"/>
  <c r="L29" i="10"/>
  <c r="L30" i="10"/>
  <c r="L31" i="10"/>
  <c r="L32" i="10"/>
  <c r="C32" i="10" s="1"/>
  <c r="L33" i="10"/>
  <c r="L28" i="10"/>
  <c r="E28" i="10"/>
  <c r="E12" i="10"/>
  <c r="E13" i="10"/>
  <c r="E14" i="10"/>
  <c r="E15" i="10"/>
  <c r="E16" i="10"/>
  <c r="E17" i="10"/>
  <c r="E18" i="10"/>
  <c r="E19" i="10"/>
  <c r="E20" i="10"/>
  <c r="E21" i="10"/>
  <c r="E22" i="10"/>
  <c r="E23" i="10"/>
  <c r="E24" i="10"/>
  <c r="E11" i="10"/>
  <c r="L12" i="10"/>
  <c r="L13" i="10"/>
  <c r="L14" i="10"/>
  <c r="L15" i="10"/>
  <c r="L16" i="10"/>
  <c r="L17" i="10"/>
  <c r="L18" i="10"/>
  <c r="L19" i="10"/>
  <c r="C19" i="10" s="1"/>
  <c r="AD35" i="8" s="1"/>
  <c r="L20" i="10"/>
  <c r="C20" i="10" s="1"/>
  <c r="AD36" i="8" s="1"/>
  <c r="L21" i="10"/>
  <c r="C21" i="10" s="1"/>
  <c r="AD37" i="8" s="1"/>
  <c r="L22" i="10"/>
  <c r="C22" i="10" s="1"/>
  <c r="AD38" i="8" s="1"/>
  <c r="L23" i="10"/>
  <c r="C23" i="10" s="1"/>
  <c r="AD39" i="8" s="1"/>
  <c r="L24" i="10"/>
  <c r="L11" i="10"/>
  <c r="T12" i="9"/>
  <c r="F12" i="9" s="1"/>
  <c r="T13" i="9"/>
  <c r="F13" i="9" s="1"/>
  <c r="T14" i="9"/>
  <c r="F14" i="9" s="1"/>
  <c r="T15" i="9"/>
  <c r="F15" i="9" s="1"/>
  <c r="T16" i="9"/>
  <c r="F16" i="9" s="1"/>
  <c r="T17" i="9"/>
  <c r="F17" i="9" s="1"/>
  <c r="T18" i="9"/>
  <c r="F18" i="9" s="1"/>
  <c r="T6" i="9"/>
  <c r="F6" i="9" s="1"/>
  <c r="T7" i="9"/>
  <c r="F7" i="9" s="1"/>
  <c r="T8" i="9"/>
  <c r="F8" i="9" s="1"/>
  <c r="T9" i="9"/>
  <c r="F9" i="9" s="1"/>
  <c r="T10" i="9"/>
  <c r="F10" i="9" s="1"/>
  <c r="T11" i="9"/>
  <c r="F11" i="9" s="1"/>
  <c r="A57" i="1"/>
  <c r="A56" i="1"/>
  <c r="A55" i="1"/>
  <c r="A54" i="1"/>
  <c r="A53" i="1"/>
  <c r="A52" i="1"/>
  <c r="D42" i="1"/>
  <c r="D43" i="1"/>
  <c r="D44" i="1"/>
  <c r="D45" i="1"/>
  <c r="D46" i="1"/>
  <c r="D47" i="1"/>
  <c r="A42" i="1"/>
  <c r="A43" i="1"/>
  <c r="A44" i="1"/>
  <c r="A45" i="1"/>
  <c r="A46" i="1"/>
  <c r="A47" i="1"/>
  <c r="C30" i="1"/>
  <c r="C31" i="1"/>
  <c r="C32" i="1"/>
  <c r="C33" i="1"/>
  <c r="C34" i="1"/>
  <c r="C35" i="1"/>
  <c r="A30" i="1"/>
  <c r="A31" i="1"/>
  <c r="A32" i="1"/>
  <c r="A33" i="1"/>
  <c r="A34" i="1"/>
  <c r="A35" i="1"/>
  <c r="R6" i="9"/>
  <c r="B10" i="1" s="1"/>
  <c r="R7" i="9"/>
  <c r="B11" i="1" s="1"/>
  <c r="R8" i="9"/>
  <c r="B12" i="1" s="1"/>
  <c r="R9" i="9"/>
  <c r="B13" i="1" s="1"/>
  <c r="R10" i="9"/>
  <c r="B14" i="1" s="1"/>
  <c r="R11" i="9"/>
  <c r="B15" i="1" s="1"/>
  <c r="R12" i="9"/>
  <c r="B16" i="1" s="1"/>
  <c r="R13" i="9"/>
  <c r="B17" i="1" s="1"/>
  <c r="R14" i="9"/>
  <c r="B18" i="1" s="1"/>
  <c r="R15" i="9"/>
  <c r="B19" i="1" s="1"/>
  <c r="R16" i="9"/>
  <c r="B20" i="1" s="1"/>
  <c r="R17" i="9"/>
  <c r="B21" i="1" s="1"/>
  <c r="R18" i="9"/>
  <c r="B22" i="1" s="1"/>
  <c r="R5" i="9"/>
  <c r="B9" i="1" s="1"/>
  <c r="AG72" i="8"/>
  <c r="AG71" i="8"/>
  <c r="AF82" i="8"/>
  <c r="A16" i="1" s="1"/>
  <c r="AF83" i="8"/>
  <c r="AF84" i="8"/>
  <c r="AF85" i="8"/>
  <c r="A19" i="1" s="1"/>
  <c r="AF86" i="8"/>
  <c r="AF87" i="8"/>
  <c r="AF88" i="8"/>
  <c r="AF81" i="8"/>
  <c r="AF76" i="8"/>
  <c r="A10" i="1" s="1"/>
  <c r="AF77" i="8"/>
  <c r="A11" i="1" s="1"/>
  <c r="AF78" i="8"/>
  <c r="AF79" i="8"/>
  <c r="A13" i="1" s="1"/>
  <c r="AF80" i="8"/>
  <c r="AF75" i="8"/>
  <c r="A9" i="1" s="1"/>
  <c r="AG55" i="8"/>
  <c r="AG48" i="8"/>
  <c r="AG32" i="8"/>
  <c r="B13" i="8"/>
  <c r="AG13" i="8" s="1"/>
  <c r="B22" i="8"/>
  <c r="AG22" i="8" s="1"/>
  <c r="B21" i="8"/>
  <c r="AG21" i="8" s="1"/>
  <c r="B20" i="8"/>
  <c r="AG20" i="8" s="1"/>
  <c r="B19" i="8"/>
  <c r="AG19" i="8" s="1"/>
  <c r="B18" i="8"/>
  <c r="AG18" i="8" s="1"/>
  <c r="B17" i="8"/>
  <c r="AG17" i="8" s="1"/>
  <c r="B16" i="8"/>
  <c r="AG16" i="8" s="1"/>
  <c r="B15" i="8"/>
  <c r="AG15" i="8" s="1"/>
  <c r="B14" i="8"/>
  <c r="B10" i="8"/>
  <c r="AG10" i="8" s="1"/>
  <c r="B12" i="8"/>
  <c r="AG12" i="8" s="1"/>
  <c r="B11" i="8"/>
  <c r="AG11" i="8" s="1"/>
  <c r="A8" i="8"/>
  <c r="E36" i="1"/>
  <c r="D36" i="1"/>
  <c r="D68" i="1"/>
  <c r="D58" i="1"/>
  <c r="C57" i="11" l="1"/>
  <c r="C38" i="13"/>
  <c r="C39" i="13"/>
  <c r="F35" i="1" a="1"/>
  <c r="F35" i="1" s="1"/>
  <c r="E35" i="1"/>
  <c r="F34" i="1" a="1"/>
  <c r="F34" i="1" s="1"/>
  <c r="E34" i="1"/>
  <c r="E30" i="1"/>
  <c r="F30" i="1" a="1"/>
  <c r="F30" i="1" s="1"/>
  <c r="E33" i="1"/>
  <c r="F33" i="1" a="1"/>
  <c r="F33" i="1" s="1"/>
  <c r="E32" i="1"/>
  <c r="F32" i="1" a="1"/>
  <c r="F32" i="1" s="1"/>
  <c r="F31" i="1" a="1"/>
  <c r="F31" i="1" s="1"/>
  <c r="E31" i="1"/>
  <c r="C24" i="10"/>
  <c r="C40" i="13"/>
  <c r="C37" i="13"/>
  <c r="C31" i="11"/>
  <c r="C49" i="11"/>
  <c r="C39" i="11"/>
  <c r="C38" i="11"/>
  <c r="AE65" i="8"/>
  <c r="C15" i="13"/>
  <c r="AD65" i="8" s="1"/>
  <c r="AE73" i="8"/>
  <c r="AE66" i="8"/>
  <c r="AE37" i="8"/>
  <c r="AE53" i="8"/>
  <c r="AE38" i="8"/>
  <c r="AE54" i="8"/>
  <c r="AE68" i="8"/>
  <c r="AE31" i="8"/>
  <c r="AE39" i="8"/>
  <c r="AE55" i="8"/>
  <c r="AE32" i="8"/>
  <c r="AE71" i="8"/>
  <c r="AD59" i="8"/>
  <c r="AD8" i="8"/>
  <c r="AD25" i="8"/>
  <c r="E4" i="8"/>
  <c r="AC25" i="8"/>
  <c r="AC42" i="8"/>
  <c r="AC59" i="8"/>
  <c r="AC8" i="8"/>
  <c r="G88" i="8"/>
  <c r="AE72" i="8"/>
  <c r="AE48" i="8"/>
  <c r="AE67" i="8"/>
  <c r="AE69" i="8"/>
  <c r="AE56" i="8"/>
  <c r="AE70" i="8"/>
  <c r="C37" i="12"/>
  <c r="C46" i="13"/>
  <c r="AG68" i="8"/>
  <c r="AG69" i="8"/>
  <c r="C48" i="13"/>
  <c r="AP86" i="8"/>
  <c r="AG54" i="8"/>
  <c r="Q86" i="8"/>
  <c r="F87" i="8"/>
  <c r="P85" i="8"/>
  <c r="O84" i="8"/>
  <c r="N83" i="8"/>
  <c r="M82" i="8"/>
  <c r="L81" i="8"/>
  <c r="K80" i="8"/>
  <c r="J79" i="8"/>
  <c r="AG39" i="8"/>
  <c r="G76" i="8"/>
  <c r="I78" i="8"/>
  <c r="AG38" i="8"/>
  <c r="H89" i="8"/>
  <c r="H77" i="8"/>
  <c r="C55" i="12"/>
  <c r="C57" i="13"/>
  <c r="C57" i="12"/>
  <c r="C55" i="13"/>
  <c r="E79" i="8"/>
  <c r="S89" i="8"/>
  <c r="G89" i="8"/>
  <c r="R88" i="8"/>
  <c r="F88" i="8"/>
  <c r="Q87" i="8"/>
  <c r="AB86" i="8"/>
  <c r="P86" i="8"/>
  <c r="AA85" i="8"/>
  <c r="O85" i="8"/>
  <c r="Z84" i="8"/>
  <c r="N84" i="8"/>
  <c r="Y83" i="8"/>
  <c r="M83" i="8"/>
  <c r="X82" i="8"/>
  <c r="L82" i="8"/>
  <c r="W81" i="8"/>
  <c r="K81" i="8"/>
  <c r="V80" i="8"/>
  <c r="J80" i="8"/>
  <c r="U79" i="8"/>
  <c r="I79" i="8"/>
  <c r="T78" i="8"/>
  <c r="H78" i="8"/>
  <c r="S77" i="8"/>
  <c r="G77" i="8"/>
  <c r="R76" i="8"/>
  <c r="F76" i="8"/>
  <c r="AE33" i="8"/>
  <c r="AE52" i="8"/>
  <c r="AG73" i="8"/>
  <c r="C56" i="12"/>
  <c r="E76" i="8"/>
  <c r="E78" i="8"/>
  <c r="R89" i="8"/>
  <c r="F89" i="8"/>
  <c r="Q88" i="8"/>
  <c r="AB87" i="8"/>
  <c r="P87" i="8"/>
  <c r="AA86" i="8"/>
  <c r="O86" i="8"/>
  <c r="Z85" i="8"/>
  <c r="N85" i="8"/>
  <c r="Y84" i="8"/>
  <c r="M84" i="8"/>
  <c r="X83" i="8"/>
  <c r="L83" i="8"/>
  <c r="W82" i="8"/>
  <c r="K82" i="8"/>
  <c r="V81" i="8"/>
  <c r="J81" i="8"/>
  <c r="U80" i="8"/>
  <c r="I80" i="8"/>
  <c r="T79" i="8"/>
  <c r="H79" i="8"/>
  <c r="S78" i="8"/>
  <c r="G78" i="8"/>
  <c r="R77" i="8"/>
  <c r="F77" i="8"/>
  <c r="Q76" i="8"/>
  <c r="AE22" i="8"/>
  <c r="AE34" i="8"/>
  <c r="E89" i="8"/>
  <c r="E77" i="8"/>
  <c r="Q89" i="8"/>
  <c r="AB88" i="8"/>
  <c r="P88" i="8"/>
  <c r="AA87" i="8"/>
  <c r="O87" i="8"/>
  <c r="Z86" i="8"/>
  <c r="N86" i="8"/>
  <c r="Y85" i="8"/>
  <c r="M85" i="8"/>
  <c r="X84" i="8"/>
  <c r="L84" i="8"/>
  <c r="W83" i="8"/>
  <c r="K83" i="8"/>
  <c r="V82" i="8"/>
  <c r="J82" i="8"/>
  <c r="U81" i="8"/>
  <c r="I81" i="8"/>
  <c r="T80" i="8"/>
  <c r="H80" i="8"/>
  <c r="S79" i="8"/>
  <c r="G79" i="8"/>
  <c r="R78" i="8"/>
  <c r="F78" i="8"/>
  <c r="Q77" i="8"/>
  <c r="AB76" i="8"/>
  <c r="P76" i="8"/>
  <c r="AE21" i="8"/>
  <c r="AE35" i="8"/>
  <c r="AD18" i="8"/>
  <c r="AG31" i="8"/>
  <c r="AP81" i="8"/>
  <c r="E88" i="8"/>
  <c r="AB89" i="8"/>
  <c r="P89" i="8"/>
  <c r="AA88" i="8"/>
  <c r="O88" i="8"/>
  <c r="Z87" i="8"/>
  <c r="N87" i="8"/>
  <c r="Y86" i="8"/>
  <c r="M86" i="8"/>
  <c r="X85" i="8"/>
  <c r="L85" i="8"/>
  <c r="W84" i="8"/>
  <c r="K84" i="8"/>
  <c r="V83" i="8"/>
  <c r="J83" i="8"/>
  <c r="U82" i="8"/>
  <c r="I82" i="8"/>
  <c r="T81" i="8"/>
  <c r="H81" i="8"/>
  <c r="S80" i="8"/>
  <c r="G80" i="8"/>
  <c r="R79" i="8"/>
  <c r="F79" i="8"/>
  <c r="Q78" i="8"/>
  <c r="AB77" i="8"/>
  <c r="P77" i="8"/>
  <c r="AA76" i="8"/>
  <c r="O76" i="8"/>
  <c r="AE20" i="8"/>
  <c r="AE36" i="8"/>
  <c r="AD19" i="8"/>
  <c r="AP88" i="8"/>
  <c r="E87" i="8"/>
  <c r="AA89" i="8"/>
  <c r="O89" i="8"/>
  <c r="Z88" i="8"/>
  <c r="N88" i="8"/>
  <c r="Y87" i="8"/>
  <c r="M87" i="8"/>
  <c r="X86" i="8"/>
  <c r="L86" i="8"/>
  <c r="W85" i="8"/>
  <c r="K85" i="8"/>
  <c r="V84" i="8"/>
  <c r="J84" i="8"/>
  <c r="U83" i="8"/>
  <c r="I83" i="8"/>
  <c r="T82" i="8"/>
  <c r="H82" i="8"/>
  <c r="S81" i="8"/>
  <c r="G81" i="8"/>
  <c r="R80" i="8"/>
  <c r="F80" i="8"/>
  <c r="Q79" i="8"/>
  <c r="AB78" i="8"/>
  <c r="P78" i="8"/>
  <c r="AA77" i="8"/>
  <c r="O77" i="8"/>
  <c r="Z76" i="8"/>
  <c r="N76" i="8"/>
  <c r="AE19" i="8"/>
  <c r="AD20" i="8"/>
  <c r="AP87" i="8"/>
  <c r="E86" i="8"/>
  <c r="Z89" i="8"/>
  <c r="N89" i="8"/>
  <c r="Y88" i="8"/>
  <c r="M88" i="8"/>
  <c r="X87" i="8"/>
  <c r="L87" i="8"/>
  <c r="W86" i="8"/>
  <c r="K86" i="8"/>
  <c r="V85" i="8"/>
  <c r="J85" i="8"/>
  <c r="U84" i="8"/>
  <c r="I84" i="8"/>
  <c r="T83" i="8"/>
  <c r="H83" i="8"/>
  <c r="S82" i="8"/>
  <c r="G82" i="8"/>
  <c r="R81" i="8"/>
  <c r="F81" i="8"/>
  <c r="Q80" i="8"/>
  <c r="AB79" i="8"/>
  <c r="P79" i="8"/>
  <c r="AA78" i="8"/>
  <c r="O78" i="8"/>
  <c r="Z77" i="8"/>
  <c r="N77" i="8"/>
  <c r="Y76" i="8"/>
  <c r="M76" i="8"/>
  <c r="AE18" i="8"/>
  <c r="AD21" i="8"/>
  <c r="E85" i="8"/>
  <c r="Y89" i="8"/>
  <c r="M89" i="8"/>
  <c r="X88" i="8"/>
  <c r="L88" i="8"/>
  <c r="W87" i="8"/>
  <c r="K87" i="8"/>
  <c r="V86" i="8"/>
  <c r="J86" i="8"/>
  <c r="U85" i="8"/>
  <c r="I85" i="8"/>
  <c r="T84" i="8"/>
  <c r="H84" i="8"/>
  <c r="S83" i="8"/>
  <c r="G83" i="8"/>
  <c r="R82" i="8"/>
  <c r="F82" i="8"/>
  <c r="Q81" i="8"/>
  <c r="AB80" i="8"/>
  <c r="P80" i="8"/>
  <c r="AA79" i="8"/>
  <c r="O79" i="8"/>
  <c r="Z78" i="8"/>
  <c r="N78" i="8"/>
  <c r="Y77" i="8"/>
  <c r="M77" i="8"/>
  <c r="X76" i="8"/>
  <c r="L76" i="8"/>
  <c r="AE17" i="8"/>
  <c r="AD22" i="8"/>
  <c r="E84" i="8"/>
  <c r="X89" i="8"/>
  <c r="L89" i="8"/>
  <c r="W88" i="8"/>
  <c r="K88" i="8"/>
  <c r="V87" i="8"/>
  <c r="J87" i="8"/>
  <c r="U86" i="8"/>
  <c r="I86" i="8"/>
  <c r="T85" i="8"/>
  <c r="H85" i="8"/>
  <c r="S84" i="8"/>
  <c r="G84" i="8"/>
  <c r="R83" i="8"/>
  <c r="F83" i="8"/>
  <c r="Q82" i="8"/>
  <c r="AB81" i="8"/>
  <c r="P81" i="8"/>
  <c r="AA80" i="8"/>
  <c r="O80" i="8"/>
  <c r="Z79" i="8"/>
  <c r="N79" i="8"/>
  <c r="Y78" i="8"/>
  <c r="M78" i="8"/>
  <c r="X77" i="8"/>
  <c r="L77" i="8"/>
  <c r="W76" i="8"/>
  <c r="K76" i="8"/>
  <c r="E83" i="8"/>
  <c r="W89" i="8"/>
  <c r="K89" i="8"/>
  <c r="V88" i="8"/>
  <c r="J88" i="8"/>
  <c r="U87" i="8"/>
  <c r="I87" i="8"/>
  <c r="T86" i="8"/>
  <c r="H86" i="8"/>
  <c r="S85" i="8"/>
  <c r="G85" i="8"/>
  <c r="R84" i="8"/>
  <c r="F84" i="8"/>
  <c r="Q83" i="8"/>
  <c r="AB82" i="8"/>
  <c r="P82" i="8"/>
  <c r="AA81" i="8"/>
  <c r="O81" i="8"/>
  <c r="Z80" i="8"/>
  <c r="N80" i="8"/>
  <c r="Y79" i="8"/>
  <c r="M79" i="8"/>
  <c r="X78" i="8"/>
  <c r="L78" i="8"/>
  <c r="W77" i="8"/>
  <c r="K77" i="8"/>
  <c r="V76" i="8"/>
  <c r="J76" i="8"/>
  <c r="AP83" i="8"/>
  <c r="E82" i="8"/>
  <c r="V89" i="8"/>
  <c r="J89" i="8"/>
  <c r="U88" i="8"/>
  <c r="I88" i="8"/>
  <c r="T87" i="8"/>
  <c r="H87" i="8"/>
  <c r="S86" i="8"/>
  <c r="G86" i="8"/>
  <c r="R85" i="8"/>
  <c r="F85" i="8"/>
  <c r="Q84" i="8"/>
  <c r="AB83" i="8"/>
  <c r="P83" i="8"/>
  <c r="AA82" i="8"/>
  <c r="O82" i="8"/>
  <c r="Z81" i="8"/>
  <c r="N81" i="8"/>
  <c r="Y80" i="8"/>
  <c r="M80" i="8"/>
  <c r="X79" i="8"/>
  <c r="L79" i="8"/>
  <c r="W78" i="8"/>
  <c r="K78" i="8"/>
  <c r="V77" i="8"/>
  <c r="J77" i="8"/>
  <c r="U76" i="8"/>
  <c r="I76" i="8"/>
  <c r="AE49" i="8"/>
  <c r="C56" i="11"/>
  <c r="E81" i="8"/>
  <c r="U89" i="8"/>
  <c r="I89" i="8"/>
  <c r="T88" i="8"/>
  <c r="H88" i="8"/>
  <c r="S87" i="8"/>
  <c r="G87" i="8"/>
  <c r="R86" i="8"/>
  <c r="F86" i="8"/>
  <c r="Q85" i="8"/>
  <c r="AB84" i="8"/>
  <c r="P84" i="8"/>
  <c r="AA83" i="8"/>
  <c r="O83" i="8"/>
  <c r="Z82" i="8"/>
  <c r="N82" i="8"/>
  <c r="Y81" i="8"/>
  <c r="M81" i="8"/>
  <c r="X80" i="8"/>
  <c r="L80" i="8"/>
  <c r="W79" i="8"/>
  <c r="K79" i="8"/>
  <c r="V78" i="8"/>
  <c r="J78" i="8"/>
  <c r="U77" i="8"/>
  <c r="I77" i="8"/>
  <c r="T76" i="8"/>
  <c r="H76" i="8"/>
  <c r="AE50" i="8"/>
  <c r="E80" i="8"/>
  <c r="T89" i="8"/>
  <c r="S88" i="8"/>
  <c r="R87" i="8"/>
  <c r="AB85" i="8"/>
  <c r="AA84" i="8"/>
  <c r="Z83" i="8"/>
  <c r="Y82" i="8"/>
  <c r="X81" i="8"/>
  <c r="W80" i="8"/>
  <c r="V79" i="8"/>
  <c r="U78" i="8"/>
  <c r="T77" i="8"/>
  <c r="S76" i="8"/>
  <c r="AE51" i="8"/>
  <c r="C28" i="11"/>
  <c r="C28" i="13"/>
  <c r="C29" i="13"/>
  <c r="AI84" i="8"/>
  <c r="AI80" i="8"/>
  <c r="C56" i="13"/>
  <c r="AM84" i="8"/>
  <c r="AM88" i="8"/>
  <c r="AN84" i="8"/>
  <c r="C48" i="11"/>
  <c r="C46" i="12"/>
  <c r="AO80" i="8"/>
  <c r="AP84" i="8"/>
  <c r="AN80" i="8"/>
  <c r="AN88" i="8"/>
  <c r="C29" i="11"/>
  <c r="C30" i="13"/>
  <c r="AI85" i="8"/>
  <c r="AN81" i="8"/>
  <c r="AN85" i="8"/>
  <c r="AO87" i="8"/>
  <c r="AP85" i="8"/>
  <c r="C28" i="12"/>
  <c r="C47" i="12"/>
  <c r="AM82" i="8"/>
  <c r="AM86" i="8"/>
  <c r="C55" i="11"/>
  <c r="AN82" i="8"/>
  <c r="AP82" i="8"/>
  <c r="C48" i="12"/>
  <c r="AM87" i="8"/>
  <c r="AN87" i="8"/>
  <c r="AG44" i="8"/>
  <c r="AO82" i="8"/>
  <c r="AO85" i="8"/>
  <c r="AO88" i="8"/>
  <c r="AO83" i="8"/>
  <c r="AO86" i="8"/>
  <c r="AO81" i="8"/>
  <c r="AO84" i="8"/>
  <c r="C47" i="13"/>
  <c r="C47" i="11"/>
  <c r="C37" i="11"/>
  <c r="AK85" i="8"/>
  <c r="AK86" i="8"/>
  <c r="AK87" i="8"/>
  <c r="AK88" i="8"/>
  <c r="C12" i="13"/>
  <c r="AD62" i="8" s="1"/>
  <c r="C13" i="13"/>
  <c r="AD63" i="8" s="1"/>
  <c r="AK81" i="8"/>
  <c r="AK82" i="8"/>
  <c r="AK83" i="8"/>
  <c r="AK84" i="8"/>
  <c r="C29" i="12"/>
  <c r="C30" i="12"/>
  <c r="C13" i="12"/>
  <c r="AD46" i="8" s="1"/>
  <c r="C14" i="12"/>
  <c r="AD47" i="8" s="1"/>
  <c r="AJ84" i="8"/>
  <c r="AJ85" i="8"/>
  <c r="AJ80" i="8"/>
  <c r="AJ86" i="8"/>
  <c r="AJ81" i="8"/>
  <c r="AJ87" i="8"/>
  <c r="AJ82" i="8"/>
  <c r="AJ88" i="8"/>
  <c r="AJ83" i="8"/>
  <c r="C30" i="11"/>
  <c r="AI88" i="8"/>
  <c r="AI87" i="8"/>
  <c r="AI82" i="8"/>
  <c r="C13" i="11"/>
  <c r="AI81" i="8"/>
  <c r="AH86" i="8"/>
  <c r="AH84" i="8"/>
  <c r="AH87" i="8"/>
  <c r="AH82" i="8"/>
  <c r="AH88" i="8"/>
  <c r="C11" i="11"/>
  <c r="AD27" i="8" s="1"/>
  <c r="C12" i="11"/>
  <c r="C11" i="12"/>
  <c r="AD44" i="8" s="1"/>
  <c r="C12" i="12"/>
  <c r="AD45" i="8" s="1"/>
  <c r="C11" i="13"/>
  <c r="AD61" i="8" s="1"/>
  <c r="C14" i="13"/>
  <c r="AD64" i="8" s="1"/>
  <c r="C14" i="11"/>
  <c r="C41" i="10"/>
  <c r="C40" i="10"/>
  <c r="C33" i="10"/>
  <c r="C42" i="10"/>
  <c r="C55" i="10"/>
  <c r="C57" i="10"/>
  <c r="C56" i="10"/>
  <c r="C39" i="10"/>
  <c r="C38" i="10"/>
  <c r="C37" i="10"/>
  <c r="C48" i="10"/>
  <c r="C49" i="10"/>
  <c r="C47" i="10"/>
  <c r="C46" i="10"/>
  <c r="C31" i="10"/>
  <c r="C30" i="10"/>
  <c r="D48" i="1"/>
  <c r="E12" i="2" s="1"/>
  <c r="C18" i="10"/>
  <c r="C17" i="10"/>
  <c r="C16" i="10"/>
  <c r="C15" i="10"/>
  <c r="C14" i="10"/>
  <c r="C11" i="10"/>
  <c r="AD10" i="8" s="1"/>
  <c r="C13" i="10"/>
  <c r="C12" i="10"/>
  <c r="C29" i="10"/>
  <c r="C28" i="10"/>
  <c r="A18" i="1"/>
  <c r="AG46" i="8"/>
  <c r="A17" i="1"/>
  <c r="A15" i="1"/>
  <c r="A14" i="1"/>
  <c r="A12" i="1"/>
  <c r="A22" i="1"/>
  <c r="A21" i="1"/>
  <c r="A20" i="1"/>
  <c r="E3" i="8"/>
  <c r="E24" i="8"/>
  <c r="E41" i="8"/>
  <c r="E25" i="8"/>
  <c r="E8" i="8"/>
  <c r="E42" i="8"/>
  <c r="E59" i="8"/>
  <c r="E58" i="8"/>
  <c r="H4" i="8"/>
  <c r="AG14" i="8"/>
  <c r="C36" i="1"/>
  <c r="F36" i="1" s="1"/>
  <c r="U4" i="8"/>
  <c r="T4" i="8"/>
  <c r="S4" i="8"/>
  <c r="Q4" i="8"/>
  <c r="P4" i="8"/>
  <c r="E7" i="8"/>
  <c r="K4" i="8"/>
  <c r="N4" i="8"/>
  <c r="M4" i="8"/>
  <c r="F4" i="8"/>
  <c r="J4" i="8"/>
  <c r="I4" i="8"/>
  <c r="G4" i="8"/>
  <c r="W4" i="8"/>
  <c r="V4" i="8"/>
  <c r="R4" i="8"/>
  <c r="O4" i="8"/>
  <c r="AB4" i="8"/>
  <c r="AA4" i="8"/>
  <c r="Z4" i="8"/>
  <c r="Y4" i="8"/>
  <c r="X4" i="8"/>
  <c r="L4" i="8"/>
  <c r="F10" i="2"/>
  <c r="F12" i="2"/>
  <c r="F14" i="2"/>
  <c r="F13" i="2"/>
  <c r="E14" i="2"/>
  <c r="E13" i="2"/>
  <c r="D77" i="8" l="1"/>
  <c r="D84" i="8"/>
  <c r="D86" i="8"/>
  <c r="D89" i="8"/>
  <c r="C81" i="8"/>
  <c r="D81" i="8"/>
  <c r="D82" i="8"/>
  <c r="D79" i="8"/>
  <c r="AE47" i="8" s="1"/>
  <c r="D80" i="8"/>
  <c r="D88" i="8"/>
  <c r="D78" i="8"/>
  <c r="D85" i="8"/>
  <c r="D83" i="8"/>
  <c r="D87" i="8"/>
  <c r="D76" i="8"/>
  <c r="C77" i="8"/>
  <c r="C84" i="8"/>
  <c r="C86" i="8"/>
  <c r="C89" i="8"/>
  <c r="C82" i="8"/>
  <c r="C79" i="8"/>
  <c r="C80" i="8"/>
  <c r="C88" i="8"/>
  <c r="C78" i="8"/>
  <c r="C85" i="8"/>
  <c r="C83" i="8"/>
  <c r="C87" i="8"/>
  <c r="C76" i="8"/>
  <c r="W75" i="8"/>
  <c r="Y75" i="8"/>
  <c r="AB75" i="8"/>
  <c r="K75" i="8"/>
  <c r="P75" i="8"/>
  <c r="I75" i="8"/>
  <c r="F75" i="8"/>
  <c r="G75" i="8"/>
  <c r="U75" i="8"/>
  <c r="O75" i="8"/>
  <c r="R75" i="8"/>
  <c r="AA75" i="8"/>
  <c r="S75" i="8"/>
  <c r="L75" i="8"/>
  <c r="Q75" i="8"/>
  <c r="M75" i="8"/>
  <c r="J75" i="8"/>
  <c r="X75" i="8"/>
  <c r="N75" i="8"/>
  <c r="H75" i="8"/>
  <c r="V75" i="8"/>
  <c r="Z75" i="8"/>
  <c r="T75" i="8"/>
  <c r="E75" i="8"/>
  <c r="AD28" i="8"/>
  <c r="AD11" i="8"/>
  <c r="AD29" i="8"/>
  <c r="AD12" i="8"/>
  <c r="AD30" i="8"/>
  <c r="AD13" i="8"/>
  <c r="AD31" i="8"/>
  <c r="AD14" i="8"/>
  <c r="AD32" i="8"/>
  <c r="AD15" i="8"/>
  <c r="AD33" i="8"/>
  <c r="AD16" i="8"/>
  <c r="AD34" i="8"/>
  <c r="AD17" i="8"/>
  <c r="AQ87" i="8"/>
  <c r="AQ82" i="8"/>
  <c r="AQ84" i="8"/>
  <c r="AQ88" i="8"/>
  <c r="AL87" i="8"/>
  <c r="D21" i="1" s="1"/>
  <c r="AL84" i="8"/>
  <c r="D18" i="1" s="1"/>
  <c r="AL88" i="8"/>
  <c r="D22" i="1" s="1"/>
  <c r="AL82" i="8"/>
  <c r="O58" i="8"/>
  <c r="O59" i="8"/>
  <c r="O42" i="8"/>
  <c r="O8" i="8"/>
  <c r="O25" i="8"/>
  <c r="O41" i="8"/>
  <c r="V42" i="8"/>
  <c r="V8" i="8"/>
  <c r="V25" i="8"/>
  <c r="V41" i="8"/>
  <c r="V58" i="8"/>
  <c r="V59" i="8"/>
  <c r="Q58" i="8"/>
  <c r="Q59" i="8"/>
  <c r="Q42" i="8"/>
  <c r="Q8" i="8"/>
  <c r="Q25" i="8"/>
  <c r="Q41" i="8"/>
  <c r="W42" i="8"/>
  <c r="W41" i="8"/>
  <c r="W25" i="8"/>
  <c r="W8" i="8"/>
  <c r="W58" i="8"/>
  <c r="W59" i="8"/>
  <c r="S42" i="8"/>
  <c r="S8" i="8"/>
  <c r="S25" i="8"/>
  <c r="S58" i="8"/>
  <c r="S59" i="8"/>
  <c r="S41" i="8"/>
  <c r="P58" i="8"/>
  <c r="P59" i="8"/>
  <c r="P42" i="8"/>
  <c r="P8" i="8"/>
  <c r="P25" i="8"/>
  <c r="P41" i="8"/>
  <c r="T58" i="8"/>
  <c r="T59" i="8"/>
  <c r="T42" i="8"/>
  <c r="T8" i="8"/>
  <c r="T25" i="8"/>
  <c r="T41" i="8"/>
  <c r="H24" i="8"/>
  <c r="H58" i="8"/>
  <c r="H59" i="8"/>
  <c r="H42" i="8"/>
  <c r="H8" i="8"/>
  <c r="H25" i="8"/>
  <c r="H41" i="8"/>
  <c r="G42" i="8"/>
  <c r="G8" i="8"/>
  <c r="G41" i="8"/>
  <c r="G58" i="8"/>
  <c r="G59" i="8"/>
  <c r="G25" i="8"/>
  <c r="I58" i="8"/>
  <c r="I59" i="8"/>
  <c r="I42" i="8"/>
  <c r="I8" i="8"/>
  <c r="I25" i="8"/>
  <c r="I41" i="8"/>
  <c r="U58" i="8"/>
  <c r="U59" i="8"/>
  <c r="U42" i="8"/>
  <c r="U8" i="8"/>
  <c r="U25" i="8"/>
  <c r="U41" i="8"/>
  <c r="R59" i="8"/>
  <c r="R58" i="8"/>
  <c r="R42" i="8"/>
  <c r="R8" i="8"/>
  <c r="R25" i="8"/>
  <c r="R41" i="8"/>
  <c r="L58" i="8"/>
  <c r="L59" i="8"/>
  <c r="L42" i="8"/>
  <c r="L8" i="8"/>
  <c r="L25" i="8"/>
  <c r="L41" i="8"/>
  <c r="J42" i="8"/>
  <c r="J8" i="8"/>
  <c r="J25" i="8"/>
  <c r="J41" i="8"/>
  <c r="J58" i="8"/>
  <c r="J59" i="8"/>
  <c r="H3" i="8"/>
  <c r="Y25" i="8"/>
  <c r="Y8" i="8"/>
  <c r="Y58" i="8"/>
  <c r="Y59" i="8"/>
  <c r="Y42" i="8"/>
  <c r="Y41" i="8"/>
  <c r="M8" i="8"/>
  <c r="M25" i="8"/>
  <c r="M42" i="8"/>
  <c r="M41" i="8"/>
  <c r="M58" i="8"/>
  <c r="M59" i="8"/>
  <c r="N58" i="8"/>
  <c r="N59" i="8"/>
  <c r="N42" i="8"/>
  <c r="N8" i="8"/>
  <c r="N25" i="8"/>
  <c r="N41" i="8"/>
  <c r="X59" i="8"/>
  <c r="X58" i="8"/>
  <c r="X42" i="8"/>
  <c r="X8" i="8"/>
  <c r="X25" i="8"/>
  <c r="X41" i="8"/>
  <c r="Z58" i="8"/>
  <c r="Z59" i="8"/>
  <c r="Z42" i="8"/>
  <c r="Z8" i="8"/>
  <c r="Z25" i="8"/>
  <c r="Z41" i="8"/>
  <c r="AA58" i="8"/>
  <c r="AA59" i="8"/>
  <c r="AA42" i="8"/>
  <c r="AA8" i="8"/>
  <c r="AA25" i="8"/>
  <c r="AA41" i="8"/>
  <c r="K8" i="8"/>
  <c r="K41" i="8"/>
  <c r="K25" i="8"/>
  <c r="K58" i="8"/>
  <c r="K59" i="8"/>
  <c r="K42" i="8"/>
  <c r="F59" i="8"/>
  <c r="F58" i="8"/>
  <c r="AF67" i="8" s="1"/>
  <c r="F42" i="8"/>
  <c r="F8" i="8"/>
  <c r="F25" i="8"/>
  <c r="F41" i="8"/>
  <c r="AB58" i="8"/>
  <c r="AB59" i="8"/>
  <c r="AB42" i="8"/>
  <c r="AB8" i="8"/>
  <c r="AB25" i="8"/>
  <c r="AB41" i="8"/>
  <c r="H7" i="8"/>
  <c r="M3" i="8"/>
  <c r="M24" i="8"/>
  <c r="N3" i="8"/>
  <c r="N24" i="8"/>
  <c r="AA3" i="8"/>
  <c r="AA24" i="8"/>
  <c r="O3" i="8"/>
  <c r="O24" i="8"/>
  <c r="P3" i="8"/>
  <c r="P24" i="8"/>
  <c r="F3" i="8"/>
  <c r="F24" i="8"/>
  <c r="Z3" i="8"/>
  <c r="Z24" i="8"/>
  <c r="AB3" i="8"/>
  <c r="AB24" i="8"/>
  <c r="R3" i="8"/>
  <c r="R24" i="8"/>
  <c r="V3" i="8"/>
  <c r="V24" i="8"/>
  <c r="Q3" i="8"/>
  <c r="Q24" i="8"/>
  <c r="W3" i="8"/>
  <c r="W24" i="8"/>
  <c r="S3" i="8"/>
  <c r="S24" i="8"/>
  <c r="X3" i="8"/>
  <c r="X24" i="8"/>
  <c r="Y3" i="8"/>
  <c r="Y24" i="8"/>
  <c r="K3" i="8"/>
  <c r="K24" i="8"/>
  <c r="G3" i="8"/>
  <c r="G24" i="8"/>
  <c r="T3" i="8"/>
  <c r="T24" i="8"/>
  <c r="I3" i="8"/>
  <c r="I24" i="8"/>
  <c r="U3" i="8"/>
  <c r="U24" i="8"/>
  <c r="L3" i="8"/>
  <c r="L24" i="8"/>
  <c r="J3" i="8"/>
  <c r="J24" i="8"/>
  <c r="Y7" i="8"/>
  <c r="K7" i="8"/>
  <c r="AB7" i="8"/>
  <c r="N7" i="8"/>
  <c r="O7" i="8"/>
  <c r="R7" i="8"/>
  <c r="V7" i="8"/>
  <c r="S7" i="8"/>
  <c r="AA7" i="8"/>
  <c r="W7" i="8"/>
  <c r="P7" i="8"/>
  <c r="Z7" i="8"/>
  <c r="G7" i="8"/>
  <c r="Q7" i="8"/>
  <c r="I7" i="8"/>
  <c r="L7" i="8"/>
  <c r="J7" i="8"/>
  <c r="T7" i="8"/>
  <c r="X7" i="8"/>
  <c r="F7" i="8"/>
  <c r="U7" i="8"/>
  <c r="M7" i="8"/>
  <c r="E11" i="2"/>
  <c r="F11" i="2" s="1"/>
  <c r="AF73" i="8" l="1"/>
  <c r="AH73" i="8" s="1"/>
  <c r="AF46" i="8"/>
  <c r="AE63" i="8"/>
  <c r="AF65" i="8"/>
  <c r="AF66" i="8"/>
  <c r="AH66" i="8" s="1"/>
  <c r="AF68" i="8"/>
  <c r="AH68" i="8" s="1"/>
  <c r="AF64" i="8"/>
  <c r="AF69" i="8"/>
  <c r="AH69" i="8" s="1"/>
  <c r="AF63" i="8"/>
  <c r="AF70" i="8"/>
  <c r="AH70" i="8" s="1"/>
  <c r="AF71" i="8"/>
  <c r="AH71" i="8" s="1"/>
  <c r="AF72" i="8"/>
  <c r="AH72" i="8" s="1"/>
  <c r="AF54" i="8"/>
  <c r="AH54" i="8" s="1"/>
  <c r="AF55" i="8"/>
  <c r="AH55" i="8" s="1"/>
  <c r="AF56" i="8"/>
  <c r="AH56" i="8" s="1"/>
  <c r="AF47" i="8"/>
  <c r="AH47" i="8" s="1"/>
  <c r="AF49" i="8"/>
  <c r="AH49" i="8" s="1"/>
  <c r="AF48" i="8"/>
  <c r="AH48" i="8" s="1"/>
  <c r="AF50" i="8"/>
  <c r="AH50" i="8" s="1"/>
  <c r="AF51" i="8"/>
  <c r="AH51" i="8" s="1"/>
  <c r="AF45" i="8"/>
  <c r="AF52" i="8"/>
  <c r="AH52" i="8" s="1"/>
  <c r="AF53" i="8"/>
  <c r="AH53" i="8" s="1"/>
  <c r="AE62" i="8"/>
  <c r="AE14" i="8"/>
  <c r="AE27" i="8"/>
  <c r="AE10" i="8"/>
  <c r="AE13" i="8"/>
  <c r="AE16" i="8"/>
  <c r="AE61" i="8"/>
  <c r="AE15" i="8"/>
  <c r="AE46" i="8"/>
  <c r="AE28" i="8"/>
  <c r="AE11" i="8"/>
  <c r="AE45" i="8"/>
  <c r="AE12" i="8"/>
  <c r="AE29" i="8"/>
  <c r="AE44" i="8"/>
  <c r="AE30" i="8"/>
  <c r="AE64" i="8"/>
  <c r="A1" i="8"/>
  <c r="AF10" i="8"/>
  <c r="AF62" i="8"/>
  <c r="AF17" i="8"/>
  <c r="AH17" i="8" s="1"/>
  <c r="AF35" i="8"/>
  <c r="AH35" i="8" s="1"/>
  <c r="AF61" i="8"/>
  <c r="AP76" i="8" s="1"/>
  <c r="AF16" i="8"/>
  <c r="AH67" i="8"/>
  <c r="AF44" i="8"/>
  <c r="AF15" i="8"/>
  <c r="AF39" i="8"/>
  <c r="AH39" i="8" s="1"/>
  <c r="AF14" i="8"/>
  <c r="AF29" i="8"/>
  <c r="AN83" i="8" s="1"/>
  <c r="AF13" i="8"/>
  <c r="AM85" i="8" s="1"/>
  <c r="AQ85" i="8" s="1"/>
  <c r="AF34" i="8"/>
  <c r="AH34" i="8" s="1"/>
  <c r="AF27" i="8"/>
  <c r="AF33" i="8"/>
  <c r="AH33" i="8" s="1"/>
  <c r="AF38" i="8"/>
  <c r="AH38" i="8" s="1"/>
  <c r="AF12" i="8"/>
  <c r="AF31" i="8"/>
  <c r="AH31" i="8" s="1"/>
  <c r="AF30" i="8"/>
  <c r="AF22" i="8"/>
  <c r="AH22" i="8" s="1"/>
  <c r="AF37" i="8"/>
  <c r="AH37" i="8" s="1"/>
  <c r="AF21" i="8"/>
  <c r="AH21" i="8" s="1"/>
  <c r="AF19" i="8"/>
  <c r="AH19" i="8" s="1"/>
  <c r="AF28" i="8"/>
  <c r="AN86" i="8" s="1"/>
  <c r="AQ86" i="8" s="1"/>
  <c r="AF32" i="8"/>
  <c r="AH32" i="8" s="1"/>
  <c r="AF18" i="8"/>
  <c r="AH18" i="8" s="1"/>
  <c r="AF20" i="8"/>
  <c r="AH20" i="8" s="1"/>
  <c r="AF11" i="8"/>
  <c r="AM81" i="8" s="1"/>
  <c r="AQ81" i="8" s="1"/>
  <c r="AF36" i="8"/>
  <c r="AH36" i="8" s="1"/>
  <c r="AO77" i="8" l="1"/>
  <c r="AO75" i="8"/>
  <c r="AN76" i="8"/>
  <c r="AR81" i="8"/>
  <c r="C15" i="1" s="1"/>
  <c r="E15" i="1" s="1"/>
  <c r="AH65" i="8"/>
  <c r="AP75" i="8"/>
  <c r="AH14" i="8"/>
  <c r="AM83" i="8"/>
  <c r="AQ83" i="8" s="1"/>
  <c r="AR83" i="8" s="1"/>
  <c r="C17" i="1" s="1"/>
  <c r="E17" i="1" s="1"/>
  <c r="AH16" i="8"/>
  <c r="AH80" i="8" s="1"/>
  <c r="AM80" i="8"/>
  <c r="AH15" i="8"/>
  <c r="AM78" i="8"/>
  <c r="AR86" i="8"/>
  <c r="C20" i="1" s="1"/>
  <c r="E20" i="1" s="1"/>
  <c r="AR88" i="8"/>
  <c r="C22" i="1" s="1"/>
  <c r="E22" i="1" s="1"/>
  <c r="AR85" i="8"/>
  <c r="C19" i="1" s="1"/>
  <c r="E19" i="1" s="1"/>
  <c r="AR82" i="8"/>
  <c r="C16" i="1" s="1"/>
  <c r="E16" i="1" s="1"/>
  <c r="AR87" i="8"/>
  <c r="C21" i="1" s="1"/>
  <c r="E21" i="1" s="1"/>
  <c r="AR84" i="8"/>
  <c r="C18" i="1" s="1"/>
  <c r="E18" i="1" s="1"/>
  <c r="AH11" i="8"/>
  <c r="AM76" i="8"/>
  <c r="AH62" i="8"/>
  <c r="AP77" i="8"/>
  <c r="AH63" i="8"/>
  <c r="AP80" i="8"/>
  <c r="AH64" i="8"/>
  <c r="AK79" i="8" s="1"/>
  <c r="AP79" i="8"/>
  <c r="AH10" i="8"/>
  <c r="AH75" i="8" s="1"/>
  <c r="AM75" i="8"/>
  <c r="AH27" i="8"/>
  <c r="AN75" i="8"/>
  <c r="AH45" i="8"/>
  <c r="AO78" i="8"/>
  <c r="AH44" i="8"/>
  <c r="AJ75" i="8" s="1"/>
  <c r="AO76" i="8"/>
  <c r="AH13" i="8"/>
  <c r="AM79" i="8"/>
  <c r="AH28" i="8"/>
  <c r="AN77" i="8"/>
  <c r="AH30" i="8"/>
  <c r="AI79" i="8" s="1"/>
  <c r="AN79" i="8"/>
  <c r="AH46" i="8"/>
  <c r="AJ79" i="8" s="1"/>
  <c r="AO79" i="8"/>
  <c r="AH61" i="8"/>
  <c r="AP78" i="8"/>
  <c r="AH29" i="8"/>
  <c r="AN78" i="8"/>
  <c r="AH12" i="8"/>
  <c r="AH77" i="8" s="1"/>
  <c r="AM77" i="8"/>
  <c r="AI75" i="8" l="1"/>
  <c r="AK77" i="8"/>
  <c r="AK78" i="8"/>
  <c r="AH78" i="8"/>
  <c r="AJ78" i="8"/>
  <c r="AK76" i="8"/>
  <c r="AK75" i="8"/>
  <c r="AK80" i="8"/>
  <c r="AL80" i="8" s="1"/>
  <c r="D14" i="1" s="1"/>
  <c r="AI78" i="8"/>
  <c r="AI83" i="8"/>
  <c r="AI77" i="8"/>
  <c r="AI86" i="8"/>
  <c r="AL86" i="8" s="1"/>
  <c r="D20" i="1" s="1"/>
  <c r="AH79" i="8"/>
  <c r="AL79" i="8" s="1"/>
  <c r="D13" i="1" s="1"/>
  <c r="AH85" i="8"/>
  <c r="AL85" i="8" s="1"/>
  <c r="D19" i="1" s="1"/>
  <c r="AH83" i="8"/>
  <c r="AH76" i="8"/>
  <c r="AH81" i="8"/>
  <c r="AL81" i="8" s="1"/>
  <c r="D15" i="1" s="1"/>
  <c r="AQ80" i="8"/>
  <c r="AR80" i="8" s="1"/>
  <c r="C14" i="1" s="1"/>
  <c r="E14" i="1" s="1"/>
  <c r="AJ76" i="8"/>
  <c r="AJ77" i="8"/>
  <c r="AI76" i="8"/>
  <c r="AQ76" i="8"/>
  <c r="AR76" i="8" s="1"/>
  <c r="C10" i="1" s="1"/>
  <c r="E10" i="1" s="1"/>
  <c r="AQ77" i="8"/>
  <c r="AR77" i="8" s="1"/>
  <c r="C11" i="1" s="1"/>
  <c r="E11" i="1" s="1"/>
  <c r="AQ75" i="8"/>
  <c r="AR75" i="8" s="1"/>
  <c r="C9" i="1" s="1"/>
  <c r="E9" i="1" s="1"/>
  <c r="AQ79" i="8"/>
  <c r="AR79" i="8" s="1"/>
  <c r="C13" i="1" s="1"/>
  <c r="E13" i="1" s="1"/>
  <c r="AQ78" i="8"/>
  <c r="AR78" i="8" s="1"/>
  <c r="C12" i="1" s="1"/>
  <c r="E12" i="1" s="1"/>
  <c r="D16" i="1"/>
  <c r="AL75" i="8" l="1"/>
  <c r="D9" i="1" s="1"/>
  <c r="AL78" i="8"/>
  <c r="D12" i="1" s="1"/>
  <c r="AL83" i="8"/>
  <c r="D17" i="1" s="1"/>
  <c r="AL77" i="8"/>
  <c r="D11" i="1" s="1"/>
  <c r="AL76" i="8"/>
  <c r="D10" i="1" s="1"/>
  <c r="AL89" i="8" l="1"/>
  <c r="D23" i="1" s="1"/>
  <c r="E9" i="2" s="1"/>
  <c r="E10" i="2" s="1"/>
  <c r="E15" i="2" s="1"/>
  <c r="F15"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<sst xmlns="http://schemas.openxmlformats.org/spreadsheetml/2006/main" count="430" uniqueCount="238">
  <si>
    <t>INSTRUCCIONES</t>
  </si>
  <si>
    <t>Nota: En el caso de detectar alguna contradiccion con lo indicado en este modelo de presupuesto, prevalece lo establecido 1º en Bases reguladoras y 2º en Convocatoria</t>
  </si>
  <si>
    <t>1. GENERALES</t>
  </si>
  <si>
    <t>La descripcion de los distintos conceptos debe de ser concisa clara y definitoria de la actividad o trabajos a desarrollar con el fin de determinar la elegibilidad del gasto y su adecuada vinculacion al proyecto empresarial</t>
  </si>
  <si>
    <t>Leer atentamente las bases reguladoras y convocatoria con el fin de precisar al maximo posible los gastos pasados y futuros, considerando los plazos de elegibilidad y pago</t>
  </si>
  <si>
    <t>Link BASES REGULADORAS</t>
  </si>
  <si>
    <t>Link CONVOCATORIA</t>
  </si>
  <si>
    <t>2. TIPO DE GASTO ELEGIBLE EN FUNCION DEL TIPO DE PROYECTO</t>
  </si>
  <si>
    <t>TIPO DE PROYECTO</t>
  </si>
  <si>
    <t>a) Costes de personal.</t>
  </si>
  <si>
    <t xml:space="preserve">b) Colaboraciones externas. </t>
  </si>
  <si>
    <t xml:space="preserve">c) Costes indirectos. </t>
  </si>
  <si>
    <t xml:space="preserve">d) Costes de inversión en activos materiales   </t>
  </si>
  <si>
    <t xml:space="preserve">e) Costes de inversiones inmateriales </t>
  </si>
  <si>
    <t>f) Gastos de viajes</t>
  </si>
  <si>
    <t>INNOVACION DE PRODUCTO O PROCESO</t>
  </si>
  <si>
    <t>SI</t>
  </si>
  <si>
    <t>NO</t>
  </si>
  <si>
    <t>INVERSION PRODUCTIVA</t>
  </si>
  <si>
    <t>DIGITALIZACIÓN DE LA GESTIÓN Y PRESTACIÓN DE SERVICIOS DE LA EMPRESA</t>
  </si>
  <si>
    <t>PROMOCIÓN, LANZAMIENTO Y POSICIONAMIENTO DE PRODUCTO O SERVICIO</t>
  </si>
  <si>
    <t>INTERNACIONALIZACIÓN DE PRODUCTO O SERVICIO</t>
  </si>
  <si>
    <t>2.1 COSTES DE PERSONAL</t>
  </si>
  <si>
    <t>Se consideran costes de personal subvencionables los costes brutos del personal dedicado al proyecto objeto de subvención , que tengan un contrato laboral con la empresa beneficiaria diligenciado por la autoridad laboral y unas cotizaciones a la Seguridad Social en el régimen general como trabajador por cuenta ajena. Estos gastos incluyen: los sueldos y salarios fijados en un contrato de trabajo, que tengan relación con las responsabilidades especificadas en la descripción del puesto de trabajo correspondiente; y otros gastos soportados directamente por el beneficiario como cotizaciones sociales, así como otras prestaciones en favor de los trabajadores que sean obligatorias en virtud de ley o convenio, y siempre que no sean recuperables</t>
  </si>
  <si>
    <t>Solo serán subvencionables los gastos del personal que, estando relacionado con el proyecto subvencionado, sean necesarios para su ejecución.</t>
  </si>
  <si>
    <t>Los costes de los viajes, indemnizaciones o dietas no tienen naturaleza de gastos de personal y quedan expresamente excluidos.</t>
  </si>
  <si>
    <t>Máximo mensual por trabajador a tiempo completo de 7.200 €</t>
  </si>
  <si>
    <t>Calcular el coste estableciendo el % del tiempo de dedicación al proyecto.</t>
  </si>
  <si>
    <t>2.2 COLABORACIONES EXTERNAS</t>
  </si>
  <si>
    <t>Gastos de colaboraciones externas directamente relacionadas con el proyecto empresarial. Serán elegibles los costes de contratación de servicios de asesoramiento y apoyo en materia de innovación,  de investigación contractual, de conocimientos y patentes adquiridas u obtenidas por licencia de fuentes externas en condiciones de plena competencia, así como los costes de consultoría y servicios equivalentes destinados de manera exclusiva al proyecto empresarial. En particular, se considerarán subvencionables los servicios de dirección y gestión estratégica de la empresa prestados por expertos externos en el marco del proyecto.</t>
  </si>
  <si>
    <t>NO SE SUBVENCIONARAN colaboraciones externas realizadas por socios de la empresa o sus empleados, ni aquellas que se establezcan con empresas del mismo grupo empresarial, con aquellas que puedan formar parte del accionariado de la beneficiaria o entre los accionistas se encuentren familiares de primer grado (mujer, marido, hijos y hermanos).</t>
  </si>
  <si>
    <t xml:space="preserve">No subvencionables los gastos ordinarios de la empresa (contabilidad, asesoría fiscal y laboral), ni los necesarios para adecuación de la empresa a las normas de obligatorio cumplimiento para ejercer su actividad.  </t>
  </si>
  <si>
    <t>El importe máximo subvencionable no podrá exceder de 30.000 euros.</t>
  </si>
  <si>
    <t>2.3 COSTES INDIRECTOS</t>
  </si>
  <si>
    <t xml:space="preserve">El 15% a tipo fijo de los costes de personal subvencionables. </t>
  </si>
  <si>
    <t>2.4 COSTES DE INVERSIÓN EN ACTIVOS MATERIALES .</t>
  </si>
  <si>
    <t>bienes de equipo nuevos vinculados con el proyecto empresarial (maquinaria, equipos de laboratorio y equipos informáticos)</t>
  </si>
  <si>
    <t>No serán subvencionables el mobiliario de oficina, los terrenos, los edificios, la obra civil, vehículos, ni instalaciones técnicas.</t>
  </si>
  <si>
    <t xml:space="preserve">2.5 COSTES DE INVERSIONES INMATERIALES </t>
  </si>
  <si>
    <t>Costes relativos a licencias de software vinculados con el proyecto empresarial.</t>
  </si>
  <si>
    <t>2.6 GASTOS DE VIAJES</t>
  </si>
  <si>
    <t>Gastos de desplazamientos de la empresa directamente relacionados con el proyecto subvencionable desplazamiento de un representante de la empresa,  (avión, tren o autobús, en clase turista), los gastos de hotel (en régimen de alojamiento de hasta cuatro estrellas y desayuno), seguro de viaje, visados y coste de entrada necesario al evento)</t>
  </si>
  <si>
    <t>DATOS BÁSICOS DEL PROYECTO</t>
  </si>
  <si>
    <t>NOMBRE EMPRESA</t>
  </si>
  <si>
    <t>NIF EMPRESA</t>
  </si>
  <si>
    <t>TITULO DEL PROYECTO</t>
  </si>
  <si>
    <t>TIPO DE PROYECTO (ELEGIR EN EL DESPLEGABLE)</t>
  </si>
  <si>
    <t>BREVE DESCRIPCION DEL PROYECTO</t>
  </si>
  <si>
    <t>PERSONAL</t>
  </si>
  <si>
    <t>PUESTO DE TRABAJO</t>
  </si>
  <si>
    <t>NOMBRE Y APELLIDOS (1)</t>
  </si>
  <si>
    <t>DESCRIPCION DE FUNCIONES DEL PUESTO DE TRABAJO EN LA EMPRESA</t>
  </si>
  <si>
    <t>ERRORES</t>
  </si>
  <si>
    <t>OBSERVACIONES</t>
  </si>
  <si>
    <t>CAMPOS</t>
  </si>
  <si>
    <t>COSTE</t>
  </si>
  <si>
    <t>DUPLICADOS</t>
  </si>
  <si>
    <t>(2) LIMITADO A 7.200 € BRUTOS MENSUALES</t>
  </si>
  <si>
    <t>COLABORACIONES EXTERNAS</t>
  </si>
  <si>
    <t xml:space="preserve">TÍTULO DE LA COLABORACIÓN </t>
  </si>
  <si>
    <t>ACTIVOS MATERIALES</t>
  </si>
  <si>
    <t>TITULO ACTIVO MATERIAL</t>
  </si>
  <si>
    <t>DESCRIPCIÓN DEL ACTIVO MATERIAL</t>
  </si>
  <si>
    <t>IMPORTE ACTIVO MATERIAL (€)</t>
  </si>
  <si>
    <t>ACTIVOS INMATERIALES</t>
  </si>
  <si>
    <t>TITULO ACTIVO INMATERIAL</t>
  </si>
  <si>
    <t>DESCRIPCIÓN DEL ACTIVO INMATERIAL</t>
  </si>
  <si>
    <t>IMPORTE ACTIVO INMATERIAL (€)</t>
  </si>
  <si>
    <t>GASTOS DE VIAJE</t>
  </si>
  <si>
    <t>TITULO DEL GASTO DE VIAJES</t>
  </si>
  <si>
    <t>DESCRIPCION DEL GASTO DE VIAJE</t>
  </si>
  <si>
    <t>IMPORTE GASTO DE VIAJE (€)</t>
  </si>
  <si>
    <t>ACTIVIDAD 1</t>
  </si>
  <si>
    <t>TITULO DE ACTIVIDAD</t>
  </si>
  <si>
    <t>DESCRIPCION DE ACTIVIDAD</t>
  </si>
  <si>
    <t>RECURSOS EMPLEADOS</t>
  </si>
  <si>
    <t xml:space="preserve"> PERSONAL</t>
  </si>
  <si>
    <t>DESCRIPCION DE LAS TAREAS O FUNCIONES A DESEMPEÑAR EN LA ACTIVIDAD</t>
  </si>
  <si>
    <t>DUPLICADO</t>
  </si>
  <si>
    <t>DESCRIPCION DE LA NECESIDAD DE LA COLABORACION EXTERNA DENTRO DE LA ACTIVIDAD</t>
  </si>
  <si>
    <t>NOMBRE ACTIVO</t>
  </si>
  <si>
    <t>DESCRIPCION DE LA NECESIDAD DEL ACTIVO EN EL DESARROLLO DE LA ACTIVIDAD</t>
  </si>
  <si>
    <t>NOMBRE GASTO</t>
  </si>
  <si>
    <t>DESCRIPCION DE LA NECESIDAD DEL GASTO DE VIAJE DENTRO DE LA ACTIVIDAD</t>
  </si>
  <si>
    <t>ACTIVIDAD 2</t>
  </si>
  <si>
    <t>ACTIVIDAD 3</t>
  </si>
  <si>
    <t>ACTIVIDAD 4</t>
  </si>
  <si>
    <t>CRONOGRAMA DE ACTIVIDADES</t>
  </si>
  <si>
    <t>MES INICIO DEL PROYECTO</t>
  </si>
  <si>
    <t>MES FIN DEL PROYECTO</t>
  </si>
  <si>
    <t>IR A RECURSOS-GASTOS</t>
  </si>
  <si>
    <t>PERSONAL APLICADO</t>
  </si>
  <si>
    <t>PRESUPUESTO DEL PROYECTO DESGLOSADO POR CONCEPTOS</t>
  </si>
  <si>
    <t>IMPORTE BRUTO MENSUAL (€)  (2)</t>
  </si>
  <si>
    <t>IMPORTE IMPUTADO AL PROYECTO (€) (3)</t>
  </si>
  <si>
    <t>TOTAL COSTES LABORALES</t>
  </si>
  <si>
    <t>IMPORTE COLABORACION EXTERNA (4)</t>
  </si>
  <si>
    <t>IMPORTE COLABORACION EXTERNA IMPUTADO AL PROYECTO(€) (5)</t>
  </si>
  <si>
    <t>OBSERVACIONES/ERRORES</t>
  </si>
  <si>
    <t>TOTAL COLABORACIONES EXTERNAS</t>
  </si>
  <si>
    <t>(4) IMPORTE TOTAL DE CADA UNA DE LAS COLABORACIONES EXTERNAS VINCULADAS AL PROYECTO</t>
  </si>
  <si>
    <t>(5) IMPORTE DE LA COLABORACION EXTERNA IMPUTADO AL PROYECTO CONSIDERANDO EL LIMITE MAXIMO TOTAL ELEGIBLE DE LA SUMA DE LAS COLABORACIONES EXTERNAS EN 30.000 €</t>
  </si>
  <si>
    <t>IMPORTE (€)</t>
  </si>
  <si>
    <t>TOTAL ACTIVOS MATERIALES</t>
  </si>
  <si>
    <t>TOTAL ACTIVOS INMATERIALES</t>
  </si>
  <si>
    <t>TITULO GASTO DE VIAJES</t>
  </si>
  <si>
    <t>TOTALES GASTOS DE VIAJES</t>
  </si>
  <si>
    <t>CONCEPTO DE GASTO</t>
  </si>
  <si>
    <t>COSTES LABORALES</t>
  </si>
  <si>
    <t>COSTES INDIRECTOS (15% COSTES LABORALES)</t>
  </si>
  <si>
    <t>INVERSION EN ACTIVO MATERIAL</t>
  </si>
  <si>
    <t>INVERSION EN ACTIVO INMATERIAL</t>
  </si>
  <si>
    <t>TOTAL PRESUPUESTO SUBVENCIONABLE</t>
  </si>
  <si>
    <t>NOTA:</t>
  </si>
  <si>
    <t>LOS GASTOS EFECTUADOS Y PAGADOS ANTES DE LA PRESENTACION DE LA SOLICITUD DE SUBVENCION NO PUEDEN EXCEDER DEL 30% DEL PRESUPUESTO</t>
  </si>
  <si>
    <t xml:space="preserve">CHECK LIST DOCUMENTACION A ADJUNTAR A LA SOLICITUD DE SUBVENCION </t>
  </si>
  <si>
    <t>(DOCUMENTO INFORMATIVO, ANTE CUALQUIER DUDA CONSULTAR CON BASES REGULADORAS, CONVOCATORIA Y FORMULARIO SOLICITUD DE AYUDA)</t>
  </si>
  <si>
    <t>DOCUMENTO</t>
  </si>
  <si>
    <t>1. OBLIGATORIO: Escritura de constitución y sus modificaciones inscritas en registro mercantil o de cooperativas. </t>
  </si>
  <si>
    <t>2. Acreditación de la representación del firmante de la solicitud, mediante cualquier medio válido en Derecho, cuando actúe como representante, de acuerdo con lo previsto en el artículo 5 de la Ley 39/2015, de 1 de octubre, del Procedimiento Administrativo Común de las Administraciones Públicas, y entre otros, los previstos en el artículo 32.3 del Real Decreto 203/2021, de 30 de marzo. </t>
  </si>
  <si>
    <t>3. En su caso, los solicitantes que no tengan su residencia fiscal en territorio español deberán presentar un certificado de residencia fiscal emitido por las autoridades competentes de su país de residencia. </t>
  </si>
  <si>
    <t>4. Certificado positivo y en vigor de la Seguridad Social. (NOTA: Usted deberá aportar este certificado exclusivamente en el caso de que haya renunciado expresamente a que lo obtenga de oficio el INFO). </t>
  </si>
  <si>
    <t>5. -. Certificado positivo y en vigor de la Agencia Estatal Tributaria. </t>
  </si>
  <si>
    <t>-. Certificado positivo y en vigor de la Agencia Regional Tributaria. </t>
  </si>
  <si>
    <t>(NOTA: usted deberá aportar estos certificados exclusivamente en el caso de que haya renunciado expresamente a que lo obtenga de oficio el INFO) </t>
  </si>
  <si>
    <t>6. Para el caso de que, en la declaración responsable relativa a la condición de PYME, se hubiese declarado que el solicitante es: </t>
  </si>
  <si>
    <t>-. "Empresa Asociada": ANEXO A Empresa Asociada Modelo Declaración de PYME. </t>
  </si>
  <si>
    <t>-. "Empresa Vinculada": ANEXO B Empresa Vinculada Modelo Declaración de PYME </t>
  </si>
  <si>
    <t>(NOTA: ambos modelos son accesibles a través de la página www.institutofomentomurcia.es/infodirecto, en la sección de "Descargas" de este programa de ayuda.) </t>
  </si>
  <si>
    <t>7. OBLIGATORIO: Certificado de situación censal o en el censo de actividades económicas, emitidos por la AEAT (Agencia Estatal de la Administración Tributaria), que no tenga una antigüedad superior a seis meses. </t>
  </si>
  <si>
    <t>8. OBLIGATORIO: Declaración anual del Impuesto de Sociedades correspondiente al ejercicio 2023 presentado en la Agencia Estatal de la Administración Tributaria. Si aún no existe declaración del Impuesto de Sociedades de dicho ejercicio, deberá aportar las cuentas anuales formuladas del ejercicio 2023. </t>
  </si>
  <si>
    <t>Para empresas constituidas en el ejercicio 2024, la entidad solicitante deberá presentar el balance de situación y cuenta de resultados firmadas a fecha de presentación de la solicitud de ayuda. </t>
  </si>
  <si>
    <t>9. OBLIGATORIO: Certificado emitido por la Tesorería de la Seguridad Social, de todas y cada una de las cuentas de cotización del solicitante, relativo a la plantilla media de los trabajadores durante el ejercicio 2023 (desde 1 de enero de 2023 hasta 31 de diciembre de 2023). Para empresas constituidas en 2023, desde la fecha de constitución hasta el 31 de diciembre de 2023. </t>
  </si>
  <si>
    <t>Para empresas constituidas en 2024, desde la fecha de constitución hasta la fecha de presentación de la solicitud de ayuda. </t>
  </si>
  <si>
    <t>NOTA: en el caso de no estar inscrito como empresario deberá acreditarse mediante Certificado de la Tesorería de la Seguridad Social de no estar inscrito como empresario. </t>
  </si>
  <si>
    <t>12. OBLIGATORIO: Relación nominal de trabajadores (RNT) correspondiente al segundo mes anterior a la presentación de la solicitud de ayuda. </t>
  </si>
  <si>
    <t>13. En su caso, propuesta u oferta de plan de trabajo del potencial colaborador externo. Adicionalmente y en el caso de que dicha propuesta u oferta fuera igual o superior a 15.000 euros (IVA excluido), dos ofertas adicionales. </t>
  </si>
  <si>
    <t>14. En su caso, presentación de al menos tres presupuestos comerciales o facturas proforma de las inversiones o gastos a acometer en el proyecto para aquellos proveedores que oferten el suministro de bienes o servicios cuyo importe acumulado, sea igual o superior a 15.000 euros (IVA excluido). </t>
  </si>
  <si>
    <t>15. Con el fin de acreditar el nivel de cumplimiento recogido en la Ley 3/2004, de 29 de diciembre, por la que se establecen medidas de lucha contra la morosidad en las operaciones comerciales y para solicitantes que, de acuerdo con la normativa contable, no puedan presentar cuenta de pérdidas y ganancias abreviada: o bien, certificación emitida por auditor inscrito en el Registro Oficial de Auditores de Cuentas sobre la información en materia de pagos, o bien, en el caso de que no sea posible emitir dicho certificado, "Informe de Procedimientos Acordados" emitido por auditor inscrito en el Registro Oficial de Auditores de Cuentas. </t>
  </si>
  <si>
    <t>16. OBLIGATORIO: A los efectos de acreditar la capacitación del personal participante en el proyecto, acreditación de la formación reglada (grados, master, formación profesional…) así como su currículum vitae. </t>
  </si>
  <si>
    <t>17. En su caso, declaración de proyecto estratégico. </t>
  </si>
  <si>
    <t>18. En su caso y para solicitantes de la categoría 1 (Empresas de base tecnológica y/o innovadora en tecnología), para la acreditación del criterio de valoración 5: </t>
  </si>
  <si>
    <t>-. Contratos para desarrollar actividades de investigación con entidades públicas o privadas. </t>
  </si>
  <si>
    <t>-. Acreditación de que el solicitante es una spin-off o una nueva empresa derivada de un programa oficial de prueba de concepto. </t>
  </si>
  <si>
    <t>-. Acreditación de que el solicitante tiene una patente concedida o solicitada con informe de búsqueda positivo y publicado a nombre de la empresa o socios vinculada con la actividad específica de la empresa. </t>
  </si>
  <si>
    <t>19. En su caso y para solicitantes de la categoría 2 (Empresas con modelo de negocio innovador y escalable), para la acreditación de los criterios de valoración 5 y 6: </t>
  </si>
  <si>
    <t>-. Acreditación de la existencia de inversores privados en el capital de la empresa. </t>
  </si>
  <si>
    <t>-. Certificado de empresa emergente emitido por ENISA. </t>
  </si>
  <si>
    <t>20. En su caso, documentación relativa a RED NATURA 2000 (ANEXO I; ANEXO II o ANEXO III) disponibles en la sección DESCARGAS de este programa de ayuda. </t>
  </si>
  <si>
    <t>21. -. En su caso, certificado de calidad digital de la empresa, según lo establecido en el artículo 8 del Decreto-Ley 5/2022, de 20 de octubre, de dinamización de inversiones empresariales, libertad de mercado y eficiencia pública. </t>
  </si>
  <si>
    <t>-. En su caso, distintivo de igualdad de la Región de Murcia, según lo establecido en el artículo 23 de la Ley 7/2007, de 4 de abril, para la igualdad entre mujeres y hombres, y de protección contra la violencia de género en la Región de Murcia. </t>
  </si>
  <si>
    <t>INTENSIDADES</t>
  </si>
  <si>
    <t>Categoría</t>
  </si>
  <si>
    <t>Intensidad máxima</t>
  </si>
  <si>
    <t>Categoría 1. Empresa de Base Tecnológica y/o Innovadora en Tecnología</t>
  </si>
  <si>
    <t>Categoría 2. Empresa con Modelo de Negocio innovador y escalable</t>
  </si>
  <si>
    <t>ANUALIDAD CONSTITUCION EMPRESA</t>
  </si>
  <si>
    <t>Empresa Base Tecnológica</t>
  </si>
  <si>
    <t>Empresa Innovadora en Tecnología</t>
  </si>
  <si>
    <t>Empresa con modelo de negocio innovador y escalable</t>
  </si>
  <si>
    <t>SI LA EMPRESA ES SPIN OFF LA INTENSIDAD SE INCREMENTA EN 10 PUNTOS</t>
  </si>
  <si>
    <t>LA INTENSIDAD (INCLUYENDO SI ES SPIN OFF) NUNCA PUEDE SUPERAR EL EL MAXIMO ESTABLECIDO POR CATEGORIA DE EMPRESA (70% O 50%)</t>
  </si>
  <si>
    <t xml:space="preserve">CALCULO DEL IMPORTE DE LA SUBVENCION: </t>
  </si>
  <si>
    <t>IMPORTE SUBVENCION=%INTENSIDAD x PRESUPUESTO SUBVENCIONABLE</t>
  </si>
  <si>
    <t>CADA BENEFICIARIO PÙEDE PRESENTAR DOS PROYECTOS COMO MAXIMO (CADA UNO EN UNA SOLICITUD)</t>
  </si>
  <si>
    <t>TIPOS DE PROYECTOS</t>
  </si>
  <si>
    <r>
      <t>Innovación de producto o proceso</t>
    </r>
    <r>
      <rPr>
        <sz val="12"/>
        <color theme="1"/>
        <rFont val="Cambria"/>
        <family val="1"/>
      </rPr>
      <t xml:space="preserve"> </t>
    </r>
  </si>
  <si>
    <t>Proyectos de desarrollo de nuevos productos, procesos o servicios o de mejoras de los ya existentes, incluyendo las pruebas de concepto y prototipado, diseño o rediseño de producto, proceso, envase o embalaje, así como otros proyectos de innovación que tengan un impacto relevante en la cadena de valor de la empresa.</t>
  </si>
  <si>
    <t>Inversión productiva</t>
  </si>
  <si>
    <t>Inversión en activos materiales e inmateriales relacionados con la creación de un nuevo establecimiento, la ampliación de la capacidad de un establecimiento existente, la diversificación de la producción de un establecimiento en productos que anteriormente no se producían en el mismo o una transformación fundamental del proceso global de producción de un establecimiento existente.</t>
  </si>
  <si>
    <t>Digitalización de la gestión y prestación de servicios de la empresa</t>
  </si>
  <si>
    <t>Proyectos de carácter tecnológico, con el objetivo de establecer una clara mejora competitiva, que consistan en la introducción efectiva de tecnologías en la empresa, para su transformación digital, con la finalidad de mejorar los productos/servicios, los procesos o los modelos de negocio.</t>
  </si>
  <si>
    <t>Promoción, lanzamiento y posicionamiento de producto o servicio</t>
  </si>
  <si>
    <t>Proyectos que pueden incluir acciones para comunicar, informar y dar a conocer la existencia de un producto o servicio al mercado al que va dirigido.</t>
  </si>
  <si>
    <t>Internacionalización de producto o servicio</t>
  </si>
  <si>
    <t>Proyectos que incluyen el diagnóstico de posición competitiva de la empresa y de su potencial de internacionalización, así como la elaboración y ejecución de sus planes de marketing internacional para impulsar su introducción y consolidación en los mercados exteriores y la mejora de su competitividad, mediante acciones encaminadas a la apertura de nuevos mercados o la introducción de nuevos productos, incluyendo entre ellas la participación en ferias internacionales y eventos expositivos, acciones de marketing internacional, registro de patentes, marcas e implantaciones en el exterior.</t>
  </si>
  <si>
    <r>
      <t xml:space="preserve">NO SE INCLUYEN LOS GASTOS IMPUTADOS A CONCEPTOS QUE </t>
    </r>
    <r>
      <rPr>
        <sz val="11"/>
        <rFont val="Nunito Sans"/>
      </rPr>
      <t>NO SON ELEGIBLES</t>
    </r>
    <r>
      <rPr>
        <sz val="11"/>
        <color theme="1"/>
        <rFont val="Nunito Sans"/>
      </rPr>
      <t xml:space="preserve"> EN FUNCION DEL TIPO DE PROYECTO (CONSULTAR TABLA TIPO DE GASTO ELEGIBLE) Y MAXIMOS POR CONCEPTO</t>
    </r>
  </si>
  <si>
    <t>COSTE BRUTO MENSUAL (€) (2)</t>
  </si>
  <si>
    <t>(1) EN EL CASO DE QUE NO SE HAYA CONTRATADO, ESPECIFICAR: "PENDIENTE DE CONTRATAR"</t>
  </si>
  <si>
    <t>TÍTULO DE LA COLABORACIÓN EXTERNA</t>
  </si>
  <si>
    <t xml:space="preserve">TÍTULO DE LA COLABORACIÓN EXTERNA </t>
  </si>
  <si>
    <t>DESCRIPCIÓN DE LA COLABORACIÓN EXTERNA</t>
  </si>
  <si>
    <t>IMPORTE DE LA COLABORACIÓN EXTERNA(€)</t>
  </si>
  <si>
    <t>IR A CRONOGRAMA</t>
  </si>
  <si>
    <t>DESCRIPCION DE LA NECESIDAD DEL ACTIVO INMATERIAL EN EL DESARROLLO DE LA ACTIVIDAD</t>
  </si>
  <si>
    <t>DESCRIPCION DE ACTIVIDAD Y JUSTIFICACION DE SU VINCULACION AL PROYECTO</t>
  </si>
  <si>
    <t>DESCRIPCION DE LA NECESIDAD DEL ACTIVO MATERIAL EN EL DESARROLLO DE LA ACTIVIDAD</t>
  </si>
  <si>
    <t>IR DATOS BASICOS</t>
  </si>
  <si>
    <t>% DE MEDIA DEL TIEMPO DE TRABAJO/TIEMPO DE JORNADA APLICADO EN EL MES</t>
  </si>
  <si>
    <t>COSTES DE PERSONAL</t>
  </si>
  <si>
    <t>% TIEMPO DE TRABAJO DEDICADO EN PROYECTO / TIEMPO DE JORNADA</t>
  </si>
  <si>
    <t>3. ORDEN DE CUMPLIMENTACION</t>
  </si>
  <si>
    <t>3.1 DATOS BÁSICOS</t>
  </si>
  <si>
    <t>FECHA FIN DEL PROYECTO (DD/MM/AAAA)</t>
  </si>
  <si>
    <r>
      <t xml:space="preserve">Se deben indicar en esta pestaña los datos generales del proyecto, incluyendo las fechas de inicio y fin. Hasta que no se marca el </t>
    </r>
    <r>
      <rPr>
        <b/>
        <sz val="11"/>
        <color theme="1"/>
        <rFont val="Nunito Sans"/>
      </rPr>
      <t>tipo de proyecto</t>
    </r>
    <r>
      <rPr>
        <sz val="11"/>
        <color theme="1"/>
        <rFont val="Nunito Sans"/>
      </rPr>
      <t xml:space="preserve"> en el desplegable no se pueden cumplimentar el resto de pestañas.</t>
    </r>
  </si>
  <si>
    <t>los recursos que no son elegibles estan sombreados en rojo</t>
  </si>
  <si>
    <t>PUESTO DE TRABAJO (ELEGIR EN EL DESPLEGABLE)</t>
  </si>
  <si>
    <t>3.1 RECURSOS-GASTOS (PESTAÑA 2)</t>
  </si>
  <si>
    <t>3.2 ACTIVIDADES (PESTAÑAS 3, 4, 5 y 6)</t>
  </si>
  <si>
    <t>RECURSOS Y GASTOS EMPLEADOS EN EL PROYECTO</t>
  </si>
  <si>
    <r>
      <t xml:space="preserve">Como en la ficha de recursos/gastos, los recursos asignados a las actividades </t>
    </r>
    <r>
      <rPr>
        <b/>
        <u/>
        <sz val="11"/>
        <color theme="1"/>
        <rFont val="Nunito Sans"/>
      </rPr>
      <t>no pueden repetirse</t>
    </r>
    <r>
      <rPr>
        <u/>
        <sz val="11"/>
        <color theme="1"/>
        <rFont val="Nunito Sans"/>
      </rPr>
      <t>.</t>
    </r>
  </si>
  <si>
    <t>La descripcion de las tareas o funciones del recurso, debe de ser suficientemente descriptiva para identificarlos adecuadamente indicando sus caracteristicas esenciales y justificar su vinculacion y necesidad en particular en la actividad y en general en el proyecto</t>
  </si>
  <si>
    <t>3.2 CRONOGRAMA DE ACTIVIDADES (PESTAÑA 7)</t>
  </si>
  <si>
    <t>MES INICIO ACTIVIDAD (DD/MM/AA)</t>
  </si>
  <si>
    <t>MES FIN DE ACTIVIDAD (DD/MM/AA)</t>
  </si>
  <si>
    <t>Observar siempre los errores que aparecen a la derecha del cronograma. Hay que resolverlos todos antes de entregar el presupuesto</t>
  </si>
  <si>
    <t>Pueden cumplimentarse hasta cuatro actividades. Cada una de las actividades debe de ser coherente con los objetivos globales del proyecto.</t>
  </si>
  <si>
    <r>
      <t xml:space="preserve">En esta pestaña se expone de forma automática el resumen de cada uno de los capitulos de gasto, y los errores generales que pueden haberse acumulado. Solo hay que cumplimentar, en el apartado especifico de </t>
    </r>
    <r>
      <rPr>
        <b/>
        <u/>
        <sz val="11"/>
        <color theme="1"/>
        <rFont val="Nunito Sans"/>
      </rPr>
      <t>colaboraciones externas</t>
    </r>
    <r>
      <rPr>
        <sz val="11"/>
        <color theme="1"/>
        <rFont val="Nunito Sans"/>
      </rPr>
      <t xml:space="preserve"> que parte del presupuesto de la misma se imputa al proyecto, ya que el maximo elegible es de 30.000 € para este concepto de gasto.</t>
    </r>
  </si>
  <si>
    <t>3.3 DETALLE DEL PRESUPUESTO (PESTAÑA 8)</t>
  </si>
  <si>
    <t>COSTE ELEGIBLE PROPUESTO (€)</t>
  </si>
  <si>
    <t>Los campos a cumplimentar son los sombreados en color</t>
  </si>
  <si>
    <t>En la  hoja "RESUMEN DEL PRESUPUESTO", se presenta el presupuesto global que hay que trasladar al formulario de solicitud de ayuda. En esta hoja los campos son calculados, no hay que introducir datos.</t>
  </si>
  <si>
    <t>Atender en todo momento a los mensajes de error y observaciones.</t>
  </si>
  <si>
    <r>
      <t xml:space="preserve">Se recomienta cumplimentar las pestañas en orden, aunque pueden hacerse correcciones posteriores. En primer lugar los datos basicos, segidamente los recursos empleados en el proyecto, la ficha descriptiva de cada una de las actividades y finalmente el cronograma. En todos los casos se marca en </t>
    </r>
    <r>
      <rPr>
        <b/>
        <sz val="12"/>
        <color theme="1"/>
        <rFont val="Nunito Sans"/>
      </rPr>
      <t>rojo</t>
    </r>
    <r>
      <rPr>
        <sz val="12"/>
        <color theme="1"/>
        <rFont val="Nunito Sans"/>
      </rPr>
      <t>, en forma de avisos aquellos elementos que son erroneos y hay que corregir. La hoja final no debe contener ningun aviso de error.</t>
    </r>
  </si>
  <si>
    <t>En esta pestaña se refleja el resumen del presupuesto incluyendo los costes indirectos. Es necesario revisarla y comprobar que los importes son correctos, asi como corregir los posibles errores que aparezcan.</t>
  </si>
  <si>
    <t>Hay que revisar el resumen de .detalle y verificar que los computos son correctos, asi como corregir en pestañas anteriores los posibles errores indicados.</t>
  </si>
  <si>
    <t>3) Los puestos de trabajo vinculados a cada una de las actividades aparecen de forma automatica, hay que indicar para cada uno ellos de forma estimativa % de actividad prevista para cada uno de los meses de desarrollo de la actividad. Solo pueden cumplimentarse los espacios sombreados coincidentes con los meses de la actividad, el maximo sera el 100% de un puesto para una actividad y mes,  y tambien del 100% para un puesto y mes en el conjunto del proyecto. Estos errores se indican en el lado derecho y tambien se sombrean el puesto de trabajo y el mes en el caso de haber excedido el 100% del puesto para el computo mensual total del puesto.</t>
  </si>
  <si>
    <t>3.4 RESUMEN DEL PRESUPUESTO (PESTAÑA 9)</t>
  </si>
  <si>
    <t>FECHA INICIO DEL PROYECTO (DD/MM/AAAA)</t>
  </si>
  <si>
    <t>TÍTULO ACTIVO MATERIAL</t>
  </si>
  <si>
    <t>TÍTULO ACTIVOINMATERIAL</t>
  </si>
  <si>
    <t>TÍTULO GASTO VIAJE</t>
  </si>
  <si>
    <t>RESUMEN DEL PRESUPUESTO</t>
  </si>
  <si>
    <r>
      <t>Aparece sombreado en</t>
    </r>
    <r>
      <rPr>
        <sz val="11"/>
        <color theme="8" tint="-0.249977111117893"/>
        <rFont val="Nunito Sans"/>
      </rPr>
      <t xml:space="preserve"> morado</t>
    </r>
    <r>
      <rPr>
        <sz val="11"/>
        <color theme="1"/>
        <rFont val="Nunito Sans"/>
      </rPr>
      <t xml:space="preserve"> los meses en los que se va a desarrollar el proyecto, las fechas de inicio y fin ya se han incluido en la ficha de datos basicos del proyecto, por lo que aparecen de forma automatica.</t>
    </r>
  </si>
  <si>
    <r>
      <t xml:space="preserve">Hay que indicar cada uno de los recursos o gastos elegibles en el proyecto, los que no son elegibles aparecen sombreados en </t>
    </r>
    <r>
      <rPr>
        <b/>
        <sz val="11"/>
        <color rgb="FFFF0000"/>
        <rFont val="Nunito Sans"/>
      </rPr>
      <t>ROJO</t>
    </r>
  </si>
  <si>
    <t>2) Cumplimentar en primer lugar los meses de incio y fin de cada una de las actividades, para ello se hay que indicar  las fechas de inicio y fin de las mismas. Si la fecha de inicio es inferior a la fecha de inicio del proyecto o la fecha fin de la actividad es superior a la fecha fin del proyecto, se sombrean en amarillo y aparece descrito el error. Aparece sombreado en el color de la actividad los meses donde se desarrolla la misma.</t>
  </si>
  <si>
    <t>IR A COLABORACIONES EXTERNAS</t>
  </si>
  <si>
    <t>IR A INVERSIONES MATERIALES</t>
  </si>
  <si>
    <t>IR A INVERSIONES INMATERIALES</t>
  </si>
  <si>
    <t>IR A  GASTOS DE VIAJE</t>
  </si>
  <si>
    <t>IR A GASTOS DE VIAJE</t>
  </si>
  <si>
    <r>
      <t>Se cumplimentan en esta hoja todos los recursos o gastos empleados en el proyectos que sean elegibles. N</t>
    </r>
    <r>
      <rPr>
        <b/>
        <u/>
        <sz val="11"/>
        <color theme="1"/>
        <rFont val="Nunito Sans"/>
      </rPr>
      <t>o puede repetirse ningun recurso</t>
    </r>
    <r>
      <rPr>
        <sz val="11"/>
        <color theme="1"/>
        <rFont val="Nunito Sans"/>
      </rPr>
      <t>, por ejemplo si hay varios puestos de trabajo con las mismas funciones o el mismo nombre, hay que nombrar el puesto y seguidamente un numero que lo identifique (ej: PROGRAMADOR 1, PROGRAMADOR 2, etc.)</t>
    </r>
  </si>
  <si>
    <t>1) Aparecen las cuatro actividades que como maximas que puede haber en el proyecto, se cumplimentan solo las que se han definido.</t>
  </si>
  <si>
    <t>INICIO</t>
  </si>
  <si>
    <t>BASICO</t>
  </si>
  <si>
    <t>10. OBLIGATORIO: Memoria técnica del proyecto según modelo normalizado MOD-M-EPTE26 del proyecto, accesible a través de la sección de DESCARGAS de este programa de ayuda. </t>
  </si>
  <si>
    <t>11. OBLIGATORIO: Presupuesto del proyecto según modelo normalizado MOD-P-EPTE26 del proyecto, accesible a través de la sección de DESCARGAS de este programa de ayuda. </t>
  </si>
  <si>
    <t>MAXIMO 80.000 € DE SUBVENCION POR BENEFICIARIO Y CONVOCATORIA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</si>
</sst>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43" formatCode="_-* #,##0.00_-;\-* #,##0.00_-;_-* &quot;-&quot;??_-;_-@_-"/>
    <numFmt numFmtId="164" formatCode="[$-C0A]mmm\-yy;@"/>
  </numFmts>
  <fonts count="70" x14ac:knownFonts="1">
    <font>
      <sz val="11"/>
      <color theme="1"/>
      <name val="Aptos Narrow"/>
      <family val="2"/>
      <scheme val="minor"/>
    </font>
    <font>
      <sz val="11"/>
      <color theme="1"/>
      <name val="Aptos Narrow"/>
      <family val="2"/>
      <scheme val="minor"/>
    </font>
    <font>
      <b/>
      <sz val="11"/>
      <color theme="1"/>
      <name val="Aptos Narrow"/>
      <family val="2"/>
      <scheme val="minor"/>
    </font>
    <font>
      <sz val="10"/>
      <color rgb="FFFF0000"/>
      <name val="Nunito Sans"/>
    </font>
    <font>
      <sz val="10"/>
      <color theme="1"/>
      <name val="Arial"/>
      <family val="2"/>
    </font>
    <font>
      <sz val="20"/>
      <color theme="1"/>
      <name val="Aptos Narrow"/>
      <family val="2"/>
      <scheme val="minor"/>
    </font>
    <font>
      <b/>
      <sz val="18"/>
      <color theme="1"/>
      <name val="Aptos Narrow"/>
      <family val="2"/>
      <scheme val="minor"/>
    </font>
    <font>
      <sz val="10"/>
      <name val="Nunito Sans"/>
    </font>
    <font>
      <sz val="10"/>
      <color theme="1"/>
      <name val="Aptos Narrow"/>
      <family val="2"/>
      <scheme val="minor"/>
    </font>
    <font>
      <b/>
      <sz val="10"/>
      <color theme="1"/>
      <name val="Arial"/>
      <family val="2"/>
    </font>
    <font>
      <b/>
      <sz val="14"/>
      <color theme="1"/>
      <name val="Aptos Narrow"/>
      <family val="2"/>
      <scheme val="minor"/>
    </font>
    <font>
      <b/>
      <sz val="9"/>
      <color theme="1"/>
      <name val="Aptos Narrow"/>
      <family val="2"/>
      <scheme val="minor"/>
    </font>
    <font>
      <sz val="9"/>
      <color theme="1"/>
      <name val="Aptos Narrow"/>
      <family val="2"/>
      <scheme val="minor"/>
    </font>
    <font>
      <sz val="10"/>
      <name val="Arial"/>
      <family val="2"/>
    </font>
    <font>
      <u/>
      <sz val="11"/>
      <color theme="10"/>
      <name val="Aptos Narrow"/>
      <family val="2"/>
      <scheme val="minor"/>
    </font>
    <font>
      <sz val="12"/>
      <color theme="1"/>
      <name val="Aptos Narrow"/>
      <family val="2"/>
      <scheme val="minor"/>
    </font>
    <font>
      <b/>
      <sz val="10"/>
      <name val="Arial"/>
      <family val="2"/>
    </font>
    <font>
      <sz val="12"/>
      <color theme="1"/>
      <name val="Cambria"/>
      <family val="1"/>
    </font>
    <font>
      <sz val="11"/>
      <name val="Aptos Narrow"/>
      <family val="2"/>
      <scheme val="minor"/>
    </font>
    <font>
      <sz val="11"/>
      <name val="Nunito Sans"/>
    </font>
    <font>
      <sz val="11"/>
      <color theme="1"/>
      <name val="Nunito Sans"/>
    </font>
    <font>
      <sz val="10"/>
      <color theme="1"/>
      <name val="Nunito Sans"/>
    </font>
    <font>
      <b/>
      <sz val="11"/>
      <color theme="1"/>
      <name val="Nunito Sans"/>
    </font>
    <font>
      <b/>
      <sz val="11"/>
      <name val="Nunito Sans"/>
    </font>
    <font>
      <b/>
      <sz val="14"/>
      <color theme="1"/>
      <name val="Nunito Sans"/>
    </font>
    <font>
      <sz val="8"/>
      <name val="Aptos Narrow"/>
      <family val="2"/>
      <scheme val="minor"/>
    </font>
    <font>
      <sz val="16"/>
      <color theme="1"/>
      <name val="Nunito Sans"/>
    </font>
    <font>
      <b/>
      <sz val="16"/>
      <color theme="1"/>
      <name val="Nunito Sans"/>
    </font>
    <font>
      <sz val="16"/>
      <color theme="2" tint="-0.749992370372631"/>
      <name val="Nunito Sans"/>
    </font>
    <font>
      <b/>
      <sz val="36"/>
      <color theme="1"/>
      <name val="Nunito Sans"/>
    </font>
    <font>
      <b/>
      <sz val="20"/>
      <color theme="2" tint="-0.499984740745262"/>
      <name val="Nunito Sans"/>
    </font>
    <font>
      <sz val="12"/>
      <color theme="1"/>
      <name val="Nunito Sans"/>
    </font>
    <font>
      <sz val="14"/>
      <color theme="1"/>
      <name val="Nunito Sans"/>
    </font>
    <font>
      <b/>
      <sz val="14"/>
      <color theme="2" tint="-0.499984740745262"/>
      <name val="Nunito Sans"/>
    </font>
    <font>
      <b/>
      <sz val="11"/>
      <color rgb="FFFF0000"/>
      <name val="Nunito Sans"/>
    </font>
    <font>
      <b/>
      <sz val="10"/>
      <color rgb="FFFF0000"/>
      <name val="Nunito Sans"/>
    </font>
    <font>
      <sz val="10"/>
      <color theme="0"/>
      <name val="Nunito Sans"/>
    </font>
    <font>
      <sz val="11"/>
      <color theme="0"/>
      <name val="Aptos Narrow"/>
      <family val="2"/>
      <scheme val="minor"/>
    </font>
    <font>
      <b/>
      <sz val="11"/>
      <color theme="0"/>
      <name val="Aptos Narrow"/>
      <family val="2"/>
      <scheme val="minor"/>
    </font>
    <font>
      <sz val="11"/>
      <color theme="0"/>
      <name val="Nunito Sans"/>
    </font>
    <font>
      <b/>
      <sz val="24"/>
      <color theme="1"/>
      <name val="Nunito Sans"/>
    </font>
    <font>
      <b/>
      <sz val="22"/>
      <color theme="2" tint="-0.499984740745262"/>
      <name val="Nunito Sans"/>
    </font>
    <font>
      <b/>
      <sz val="12"/>
      <name val="Nunito Sans"/>
    </font>
    <font>
      <b/>
      <sz val="12"/>
      <color rgb="FFFF0000"/>
      <name val="Nunito Sans"/>
    </font>
    <font>
      <sz val="12"/>
      <color theme="3" tint="0.249977111117893"/>
      <name val="Nunito Sans"/>
    </font>
    <font>
      <b/>
      <sz val="18"/>
      <color theme="1"/>
      <name val="Nunito Sans"/>
    </font>
    <font>
      <b/>
      <sz val="36"/>
      <color theme="1"/>
      <name val="Aptos Narrow"/>
      <family val="2"/>
      <scheme val="minor"/>
    </font>
    <font>
      <u/>
      <sz val="11"/>
      <color theme="10"/>
      <name val="Nunito Sans"/>
    </font>
    <font>
      <b/>
      <sz val="22"/>
      <color theme="10"/>
      <name val="Nunito Sans"/>
    </font>
    <font>
      <b/>
      <sz val="12"/>
      <color theme="1"/>
      <name val="Nunito Sans"/>
    </font>
    <font>
      <sz val="14"/>
      <name val="Nunito Sans"/>
    </font>
    <font>
      <sz val="22"/>
      <color theme="10"/>
      <name val="Aptos Narrow"/>
      <family val="2"/>
      <scheme val="minor"/>
    </font>
    <font>
      <sz val="14"/>
      <color theme="0"/>
      <name val="Nunito Sans"/>
    </font>
    <font>
      <b/>
      <sz val="14"/>
      <color rgb="FFFF0000"/>
      <name val="Nunito Sans"/>
    </font>
    <font>
      <b/>
      <sz val="26"/>
      <color theme="10"/>
      <name val="Nunito Sans"/>
    </font>
    <font>
      <b/>
      <sz val="18"/>
      <color theme="8" tint="-0.249977111117893"/>
      <name val="Nunito Sans"/>
    </font>
    <font>
      <b/>
      <sz val="48"/>
      <color theme="1"/>
      <name val="Nunito Sans"/>
    </font>
    <font>
      <b/>
      <sz val="26"/>
      <color theme="10"/>
      <name val="Aptos Narrow"/>
      <family val="2"/>
      <scheme val="minor"/>
    </font>
    <font>
      <b/>
      <sz val="26"/>
      <name val="Aptos Narrow"/>
      <family val="2"/>
      <scheme val="minor"/>
    </font>
    <font>
      <b/>
      <sz val="28"/>
      <color theme="1"/>
      <name val="Nunito Sans"/>
    </font>
    <font>
      <b/>
      <sz val="20"/>
      <color theme="1"/>
      <name val="Nunito Sans"/>
    </font>
    <font>
      <sz val="20"/>
      <color theme="1"/>
      <name val="Nunito Sans"/>
    </font>
    <font>
      <b/>
      <sz val="18"/>
      <color theme="2" tint="-0.499984740745262"/>
      <name val="Nunito Sans"/>
    </font>
    <font>
      <b/>
      <sz val="9"/>
      <color theme="1"/>
      <name val="Nunito Sans"/>
    </font>
    <font>
      <sz val="9"/>
      <color theme="1"/>
      <name val="Nunito Sans"/>
    </font>
    <font>
      <b/>
      <u/>
      <sz val="11"/>
      <color theme="1"/>
      <name val="Nunito Sans"/>
    </font>
    <font>
      <u/>
      <sz val="11"/>
      <color theme="1"/>
      <name val="Nunito Sans"/>
    </font>
    <font>
      <sz val="11"/>
      <color theme="8" tint="-0.249977111117893"/>
      <name val="Nunito Sans"/>
    </font>
    <font>
      <b/>
      <sz val="26"/>
      <color theme="0"/>
      <name val="Nunito Sans"/>
    </font>
    <font>
      <b/>
      <u/>
      <sz val="18"/>
      <color theme="10"/>
      <name val="Aptos Narrow"/>
      <family val="2"/>
      <scheme val="minor"/>
    </font>
  </fonts>
  <fills count="21">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3" tint="0.749992370372631"/>
        <bgColor indexed="64"/>
      </patternFill>
    </fill>
    <fill>
      <patternFill patternType="solid">
        <fgColor rgb="FFFF0000"/>
        <bgColor indexed="64"/>
      </patternFill>
    </fill>
    <fill>
      <patternFill patternType="solid">
        <fgColor theme="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3" tint="0.89999084444715716"/>
        <bgColor indexed="64"/>
      </patternFill>
    </fill>
    <fill>
      <patternFill patternType="solid">
        <fgColor theme="3" tint="0.499984740745262"/>
        <bgColor indexed="64"/>
      </patternFill>
    </fill>
    <fill>
      <patternFill patternType="solid">
        <fgColor theme="2" tint="-0.249977111117893"/>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theme="9" tint="0.59999389629810485"/>
        <bgColor indexed="64"/>
      </patternFill>
    </fill>
  </fills>
  <borders count="7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rgb="FFFFFFFF"/>
      </top>
      <bottom/>
      <diagonal/>
    </border>
    <border>
      <left style="medium">
        <color indexed="64"/>
      </left>
      <right style="medium">
        <color indexed="64"/>
      </right>
      <top style="medium">
        <color indexed="64"/>
      </top>
      <bottom/>
      <diagonal/>
    </border>
    <border>
      <left style="medium">
        <color indexed="64"/>
      </left>
      <right style="medium">
        <color indexed="64"/>
      </right>
      <top style="thin">
        <color theme="1"/>
      </top>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theme="1"/>
      </top>
      <bottom/>
      <diagonal/>
    </border>
    <border>
      <left style="medium">
        <color indexed="64"/>
      </left>
      <right style="medium">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14" fillId="0" borderId="0" applyNumberFormat="0" applyFill="0" applyBorder="0" applyAlignment="0" applyProtection="0"/>
    <xf numFmtId="9" fontId="1" fillId="0" borderId="0" applyFont="0" applyFill="0" applyBorder="0" applyAlignment="0" applyProtection="0"/>
  </cellStyleXfs>
  <cellXfs count="588">
    <xf numFmtId="0" fontId="0" fillId="0" borderId="0" xfId="0"/>
    <xf numFmtId="0" fontId="4" fillId="0" borderId="11" xfId="0" applyFont="1" applyBorder="1" applyAlignment="1">
      <alignment horizontal="center" vertical="center" wrapText="1"/>
    </xf>
    <xf numFmtId="0" fontId="0" fillId="2" borderId="0" xfId="0" applyFill="1"/>
    <xf numFmtId="0" fontId="0" fillId="0" borderId="7" xfId="0" applyBorder="1"/>
    <xf numFmtId="0" fontId="0" fillId="0" borderId="8" xfId="0" applyBorder="1"/>
    <xf numFmtId="0" fontId="0" fillId="0" borderId="21" xfId="0" applyBorder="1"/>
    <xf numFmtId="0" fontId="0" fillId="0" borderId="31" xfId="0" applyBorder="1"/>
    <xf numFmtId="0" fontId="9" fillId="0" borderId="34"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vertical="center" wrapText="1"/>
    </xf>
    <xf numFmtId="9" fontId="4" fillId="0" borderId="33" xfId="0" applyNumberFormat="1" applyFont="1" applyBorder="1" applyAlignment="1">
      <alignment horizontal="center" vertical="center" wrapText="1"/>
    </xf>
    <xf numFmtId="0" fontId="16" fillId="0" borderId="15" xfId="0" applyFont="1" applyBorder="1" applyAlignment="1">
      <alignment horizontal="center" vertical="center" wrapText="1"/>
    </xf>
    <xf numFmtId="9" fontId="13" fillId="0" borderId="15" xfId="0" applyNumberFormat="1"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0" fillId="2" borderId="0" xfId="0" applyFill="1" applyProtection="1">
      <protection hidden="1"/>
    </xf>
    <xf numFmtId="0" fontId="0" fillId="0" borderId="0" xfId="0" applyProtection="1">
      <protection hidden="1"/>
    </xf>
    <xf numFmtId="0" fontId="0" fillId="0" borderId="41" xfId="0" applyBorder="1" applyAlignment="1">
      <alignment horizontal="center"/>
    </xf>
    <xf numFmtId="0" fontId="16" fillId="0" borderId="49" xfId="0" applyFont="1" applyBorder="1" applyAlignment="1">
      <alignment vertical="center"/>
    </xf>
    <xf numFmtId="0" fontId="16" fillId="0" borderId="21" xfId="0" applyFont="1" applyBorder="1" applyAlignment="1">
      <alignment vertical="center"/>
    </xf>
    <xf numFmtId="0" fontId="16" fillId="0" borderId="18" xfId="0" applyFont="1" applyBorder="1" applyAlignment="1">
      <alignment horizontal="center" vertical="center" wrapText="1"/>
    </xf>
    <xf numFmtId="0" fontId="16" fillId="0" borderId="12" xfId="0" applyFont="1" applyBorder="1" applyAlignment="1">
      <alignment vertical="center"/>
    </xf>
    <xf numFmtId="9" fontId="13" fillId="0" borderId="18" xfId="0" applyNumberFormat="1" applyFont="1" applyBorder="1" applyAlignment="1">
      <alignment horizontal="center" vertical="center" wrapText="1"/>
    </xf>
    <xf numFmtId="0" fontId="16" fillId="0" borderId="12" xfId="0" applyFont="1" applyBorder="1" applyAlignment="1">
      <alignment vertical="center" wrapText="1"/>
    </xf>
    <xf numFmtId="0" fontId="2" fillId="0" borderId="21" xfId="0" applyFont="1" applyBorder="1"/>
    <xf numFmtId="0" fontId="12" fillId="0" borderId="15" xfId="0" applyFont="1" applyBorder="1" applyAlignment="1">
      <alignment vertical="center"/>
    </xf>
    <xf numFmtId="0" fontId="6" fillId="0" borderId="20" xfId="0" applyFont="1" applyBorder="1" applyAlignment="1">
      <alignment horizontal="center" vertical="center" wrapText="1"/>
    </xf>
    <xf numFmtId="0" fontId="15" fillId="7" borderId="21" xfId="0" applyFont="1" applyFill="1" applyBorder="1" applyAlignment="1">
      <alignment horizontal="center" vertical="center" wrapText="1"/>
    </xf>
    <xf numFmtId="0" fontId="7" fillId="2" borderId="0" xfId="0" applyFont="1" applyFill="1" applyAlignment="1">
      <alignment horizontal="justify" vertical="center" wrapText="1"/>
    </xf>
    <xf numFmtId="0" fontId="23" fillId="4" borderId="20" xfId="0" applyFont="1" applyFill="1" applyBorder="1" applyAlignment="1">
      <alignment horizontal="center" vertical="center" wrapText="1"/>
    </xf>
    <xf numFmtId="0" fontId="23" fillId="4" borderId="55" xfId="0" applyFont="1" applyFill="1" applyBorder="1" applyAlignment="1">
      <alignment horizontal="center" vertical="center" wrapText="1"/>
    </xf>
    <xf numFmtId="0" fontId="23" fillId="4" borderId="56" xfId="0" applyFont="1" applyFill="1" applyBorder="1" applyAlignment="1">
      <alignment horizontal="center" vertical="center" wrapText="1"/>
    </xf>
    <xf numFmtId="0" fontId="20" fillId="2" borderId="0" xfId="0" applyFont="1" applyFill="1"/>
    <xf numFmtId="0" fontId="20" fillId="0" borderId="0" xfId="0" applyFont="1"/>
    <xf numFmtId="0" fontId="20" fillId="13" borderId="23" xfId="0" applyFont="1" applyFill="1" applyBorder="1"/>
    <xf numFmtId="0" fontId="20" fillId="11" borderId="0" xfId="0" applyFont="1" applyFill="1"/>
    <xf numFmtId="0" fontId="20" fillId="2" borderId="0" xfId="0" applyFont="1" applyFill="1" applyProtection="1">
      <protection hidden="1"/>
    </xf>
    <xf numFmtId="0" fontId="20" fillId="0" borderId="0" xfId="0" applyFont="1" applyProtection="1">
      <protection hidden="1"/>
    </xf>
    <xf numFmtId="0" fontId="32" fillId="0" borderId="0" xfId="0" applyFont="1"/>
    <xf numFmtId="0" fontId="7" fillId="0" borderId="18" xfId="0" applyFont="1" applyBorder="1" applyAlignment="1" applyProtection="1">
      <alignment vertical="center" wrapText="1"/>
      <protection locked="0"/>
    </xf>
    <xf numFmtId="0" fontId="7" fillId="0" borderId="19" xfId="0" applyFont="1" applyBorder="1" applyAlignment="1" applyProtection="1">
      <alignment vertical="center" wrapText="1"/>
      <protection locked="0"/>
    </xf>
    <xf numFmtId="0" fontId="23" fillId="4" borderId="60" xfId="0" applyFont="1" applyFill="1" applyBorder="1" applyAlignment="1">
      <alignment horizontal="center" vertical="center" wrapText="1"/>
    </xf>
    <xf numFmtId="0" fontId="22" fillId="2" borderId="0" xfId="0" applyFont="1" applyFill="1" applyAlignment="1">
      <alignment horizontal="left" vertical="center"/>
    </xf>
    <xf numFmtId="14" fontId="31" fillId="2" borderId="0" xfId="0" applyNumberFormat="1" applyFont="1" applyFill="1" applyAlignment="1">
      <alignment horizontal="center" vertical="center"/>
    </xf>
    <xf numFmtId="0" fontId="22" fillId="2" borderId="0" xfId="0" applyFont="1" applyFill="1" applyAlignment="1">
      <alignment vertical="center"/>
    </xf>
    <xf numFmtId="0" fontId="20" fillId="0" borderId="21" xfId="0" applyFont="1" applyBorder="1"/>
    <xf numFmtId="0" fontId="20" fillId="0" borderId="31" xfId="0" applyFont="1" applyBorder="1"/>
    <xf numFmtId="0" fontId="23" fillId="4" borderId="1" xfId="0" applyFont="1" applyFill="1" applyBorder="1" applyAlignment="1">
      <alignment horizontal="center" vertical="center" wrapText="1"/>
    </xf>
    <xf numFmtId="0" fontId="22" fillId="2" borderId="0" xfId="0" applyFont="1" applyFill="1" applyProtection="1">
      <protection hidden="1"/>
    </xf>
    <xf numFmtId="2" fontId="34" fillId="2" borderId="15" xfId="0" applyNumberFormat="1" applyFont="1" applyFill="1" applyBorder="1" applyAlignment="1" applyProtection="1">
      <alignment horizontal="center" vertical="center" wrapText="1"/>
      <protection hidden="1"/>
    </xf>
    <xf numFmtId="0" fontId="34" fillId="2" borderId="12" xfId="0" applyFont="1" applyFill="1" applyBorder="1" applyAlignment="1" applyProtection="1">
      <alignment horizontal="center" vertical="center" wrapText="1"/>
      <protection hidden="1"/>
    </xf>
    <xf numFmtId="0" fontId="34" fillId="2" borderId="13" xfId="0" applyFont="1" applyFill="1" applyBorder="1" applyAlignment="1" applyProtection="1">
      <alignment horizontal="center" vertical="center" wrapText="1"/>
      <protection hidden="1"/>
    </xf>
    <xf numFmtId="2" fontId="34" fillId="2" borderId="16" xfId="0" applyNumberFormat="1" applyFont="1" applyFill="1" applyBorder="1" applyAlignment="1" applyProtection="1">
      <alignment horizontal="center" vertical="center" wrapText="1"/>
      <protection hidden="1"/>
    </xf>
    <xf numFmtId="0" fontId="29" fillId="2" borderId="0" xfId="0" applyFont="1" applyFill="1" applyAlignment="1" applyProtection="1">
      <alignment vertical="center"/>
      <protection hidden="1"/>
    </xf>
    <xf numFmtId="0" fontId="23" fillId="4" borderId="21" xfId="0" applyFont="1" applyFill="1" applyBorder="1" applyAlignment="1">
      <alignment horizontal="center" vertical="center" wrapText="1"/>
    </xf>
    <xf numFmtId="0" fontId="23" fillId="4" borderId="67" xfId="0" applyFont="1" applyFill="1" applyBorder="1" applyAlignment="1">
      <alignment horizontal="center" vertical="center" wrapText="1"/>
    </xf>
    <xf numFmtId="0" fontId="20" fillId="6" borderId="7" xfId="0" applyFont="1" applyFill="1" applyBorder="1" applyAlignment="1" applyProtection="1">
      <alignment vertical="center"/>
      <protection hidden="1"/>
    </xf>
    <xf numFmtId="0" fontId="34" fillId="2" borderId="18" xfId="0" applyFont="1" applyFill="1" applyBorder="1" applyAlignment="1" applyProtection="1">
      <alignment horizontal="center" vertical="center" wrapText="1"/>
      <protection hidden="1"/>
    </xf>
    <xf numFmtId="0" fontId="34" fillId="2" borderId="19" xfId="0" applyFont="1" applyFill="1" applyBorder="1" applyAlignment="1" applyProtection="1">
      <alignment horizontal="center" vertical="center" wrapText="1"/>
      <protection hidden="1"/>
    </xf>
    <xf numFmtId="0" fontId="23" fillId="4" borderId="64" xfId="0" applyFont="1" applyFill="1" applyBorder="1" applyAlignment="1">
      <alignment horizontal="center" vertical="center" wrapText="1"/>
    </xf>
    <xf numFmtId="0" fontId="34" fillId="2" borderId="18" xfId="0" applyFont="1" applyFill="1" applyBorder="1" applyAlignment="1" applyProtection="1">
      <alignment wrapText="1"/>
      <protection hidden="1"/>
    </xf>
    <xf numFmtId="0" fontId="34" fillId="2" borderId="19" xfId="0" applyFont="1" applyFill="1" applyBorder="1" applyAlignment="1" applyProtection="1">
      <alignment wrapText="1"/>
      <protection hidden="1"/>
    </xf>
    <xf numFmtId="0" fontId="34" fillId="2" borderId="43" xfId="0" applyFont="1" applyFill="1" applyBorder="1" applyAlignment="1" applyProtection="1">
      <alignment horizontal="center" vertical="center" wrapText="1"/>
      <protection hidden="1"/>
    </xf>
    <xf numFmtId="2" fontId="34" fillId="2" borderId="42" xfId="0" applyNumberFormat="1" applyFont="1" applyFill="1" applyBorder="1" applyAlignment="1" applyProtection="1">
      <alignment horizontal="center" vertical="center" wrapText="1"/>
      <protection hidden="1"/>
    </xf>
    <xf numFmtId="0" fontId="42" fillId="4" borderId="1" xfId="0" applyFont="1" applyFill="1" applyBorder="1" applyAlignment="1">
      <alignment horizontal="center" vertical="center" wrapText="1"/>
    </xf>
    <xf numFmtId="0" fontId="42" fillId="4" borderId="20" xfId="0" applyFont="1" applyFill="1" applyBorder="1" applyAlignment="1">
      <alignment horizontal="center" vertical="center" wrapText="1"/>
    </xf>
    <xf numFmtId="0" fontId="42" fillId="4" borderId="56" xfId="0" applyFont="1" applyFill="1" applyBorder="1" applyAlignment="1">
      <alignment horizontal="center" vertical="center" wrapText="1"/>
    </xf>
    <xf numFmtId="0" fontId="42" fillId="4" borderId="38" xfId="0" applyFont="1" applyFill="1" applyBorder="1" applyAlignment="1">
      <alignment horizontal="center" vertical="center" wrapText="1"/>
    </xf>
    <xf numFmtId="0" fontId="34" fillId="2" borderId="44" xfId="0" applyFont="1" applyFill="1" applyBorder="1" applyAlignment="1">
      <alignment horizontal="center" vertical="center" wrapText="1"/>
    </xf>
    <xf numFmtId="0" fontId="34" fillId="2" borderId="18" xfId="0" applyFont="1" applyFill="1" applyBorder="1" applyAlignment="1">
      <alignment horizontal="center" vertical="center" wrapText="1"/>
    </xf>
    <xf numFmtId="0" fontId="22" fillId="7" borderId="34" xfId="0" applyFont="1" applyFill="1" applyBorder="1" applyAlignment="1">
      <alignment horizontal="center" vertical="center" wrapText="1"/>
    </xf>
    <xf numFmtId="0" fontId="20" fillId="0" borderId="0" xfId="0" applyFont="1" applyAlignment="1">
      <alignment vertical="center"/>
    </xf>
    <xf numFmtId="0" fontId="19" fillId="0" borderId="12" xfId="0" applyFont="1" applyBorder="1" applyAlignment="1" applyProtection="1">
      <alignment horizontal="left" vertical="center" wrapText="1"/>
      <protection locked="0"/>
    </xf>
    <xf numFmtId="0" fontId="19" fillId="0" borderId="18" xfId="0" applyFont="1" applyBorder="1" applyAlignment="1" applyProtection="1">
      <alignment vertical="center" wrapText="1"/>
      <protection locked="0"/>
    </xf>
    <xf numFmtId="0" fontId="19" fillId="0" borderId="13" xfId="0" applyFont="1" applyBorder="1" applyAlignment="1" applyProtection="1">
      <alignment horizontal="left" vertical="center" wrapText="1"/>
      <protection locked="0"/>
    </xf>
    <xf numFmtId="0" fontId="19" fillId="0" borderId="19" xfId="0" applyFont="1" applyBorder="1" applyAlignment="1" applyProtection="1">
      <alignment vertical="center" wrapText="1"/>
      <protection locked="0"/>
    </xf>
    <xf numFmtId="0" fontId="34" fillId="2" borderId="43" xfId="0" applyFont="1" applyFill="1" applyBorder="1" applyAlignment="1">
      <alignment horizontal="center" vertical="center" wrapText="1"/>
    </xf>
    <xf numFmtId="0" fontId="34" fillId="2" borderId="12" xfId="0" applyFont="1" applyFill="1" applyBorder="1" applyAlignment="1">
      <alignment horizontal="center" vertical="center" wrapText="1"/>
    </xf>
    <xf numFmtId="0" fontId="39" fillId="2" borderId="0" xfId="0" applyFont="1" applyFill="1"/>
    <xf numFmtId="0" fontId="39" fillId="0" borderId="0" xfId="0" applyFont="1"/>
    <xf numFmtId="0" fontId="27" fillId="0" borderId="34" xfId="0" applyFont="1" applyBorder="1" applyAlignment="1">
      <alignment horizontal="center" wrapText="1"/>
    </xf>
    <xf numFmtId="164" fontId="34" fillId="0" borderId="48" xfId="0" applyNumberFormat="1" applyFont="1" applyBorder="1" applyAlignment="1">
      <alignment horizontal="center" vertical="center" wrapText="1"/>
    </xf>
    <xf numFmtId="164" fontId="34" fillId="0" borderId="68" xfId="0" applyNumberFormat="1" applyFont="1" applyBorder="1" applyAlignment="1">
      <alignment horizontal="center" vertical="center" wrapText="1"/>
    </xf>
    <xf numFmtId="164" fontId="20" fillId="0" borderId="47" xfId="0" applyNumberFormat="1" applyFont="1" applyBorder="1" applyAlignment="1">
      <alignment horizontal="center" vertical="center"/>
    </xf>
    <xf numFmtId="0" fontId="46" fillId="2" borderId="20" xfId="0" applyFont="1" applyFill="1" applyBorder="1" applyAlignment="1" applyProtection="1">
      <alignment vertical="center"/>
      <protection hidden="1"/>
    </xf>
    <xf numFmtId="0" fontId="46" fillId="2" borderId="5" xfId="0" applyFont="1" applyFill="1" applyBorder="1" applyAlignment="1" applyProtection="1">
      <alignment vertical="center"/>
      <protection hidden="1"/>
    </xf>
    <xf numFmtId="14" fontId="39" fillId="2" borderId="1" xfId="0" applyNumberFormat="1" applyFont="1" applyFill="1" applyBorder="1" applyAlignment="1">
      <alignment horizontal="center" vertical="center"/>
    </xf>
    <xf numFmtId="14" fontId="39" fillId="0" borderId="2" xfId="0" applyNumberFormat="1" applyFont="1" applyBorder="1" applyAlignment="1">
      <alignment horizontal="center" vertical="center"/>
    </xf>
    <xf numFmtId="0" fontId="20" fillId="11" borderId="21" xfId="0" applyFont="1" applyFill="1" applyBorder="1"/>
    <xf numFmtId="0" fontId="20" fillId="11" borderId="31" xfId="0" applyFont="1" applyFill="1" applyBorder="1"/>
    <xf numFmtId="0" fontId="20" fillId="2" borderId="21" xfId="0" applyFont="1" applyFill="1" applyBorder="1"/>
    <xf numFmtId="0" fontId="20" fillId="2" borderId="31" xfId="0" applyFont="1" applyFill="1" applyBorder="1"/>
    <xf numFmtId="0" fontId="27" fillId="2" borderId="21" xfId="0" applyFont="1" applyFill="1" applyBorder="1" applyAlignment="1">
      <alignment horizontal="center" vertical="center"/>
    </xf>
    <xf numFmtId="0" fontId="27" fillId="2" borderId="0" xfId="0" applyFont="1" applyFill="1" applyAlignment="1">
      <alignment horizontal="center" vertical="center"/>
    </xf>
    <xf numFmtId="0" fontId="27" fillId="2" borderId="31" xfId="0" applyFont="1" applyFill="1" applyBorder="1" applyAlignment="1">
      <alignment horizontal="center" vertical="center"/>
    </xf>
    <xf numFmtId="0" fontId="27" fillId="0" borderId="34" xfId="0" applyFont="1" applyBorder="1" applyAlignment="1">
      <alignment horizontal="center" vertical="center" wrapText="1"/>
    </xf>
    <xf numFmtId="0" fontId="29" fillId="2" borderId="2" xfId="0" applyFont="1" applyFill="1" applyBorder="1" applyAlignment="1">
      <alignment horizontal="center" vertical="center"/>
    </xf>
    <xf numFmtId="0" fontId="29" fillId="2" borderId="3" xfId="0" applyFont="1" applyFill="1" applyBorder="1" applyAlignment="1">
      <alignment horizontal="center" vertical="center"/>
    </xf>
    <xf numFmtId="0" fontId="27" fillId="2" borderId="20" xfId="0" applyFont="1" applyFill="1" applyBorder="1" applyAlignment="1">
      <alignment horizontal="center" vertical="center"/>
    </xf>
    <xf numFmtId="0" fontId="27" fillId="2" borderId="7" xfId="0" applyFont="1" applyFill="1" applyBorder="1" applyAlignment="1">
      <alignment horizontal="center" vertical="center"/>
    </xf>
    <xf numFmtId="9" fontId="22" fillId="2" borderId="8" xfId="0" applyNumberFormat="1" applyFont="1" applyFill="1" applyBorder="1" applyAlignment="1">
      <alignment horizontal="center" vertical="center"/>
    </xf>
    <xf numFmtId="0" fontId="27" fillId="0" borderId="20" xfId="0" applyFont="1" applyBorder="1" applyAlignment="1">
      <alignment horizontal="center" vertical="center"/>
    </xf>
    <xf numFmtId="0" fontId="27" fillId="0" borderId="7" xfId="0" applyFont="1" applyBorder="1" applyAlignment="1">
      <alignment horizontal="center" vertical="center"/>
    </xf>
    <xf numFmtId="0" fontId="27" fillId="0" borderId="8" xfId="0" applyFont="1" applyBorder="1" applyAlignment="1">
      <alignment horizontal="center" vertical="center"/>
    </xf>
    <xf numFmtId="0" fontId="29" fillId="2" borderId="34" xfId="0" applyFont="1" applyFill="1" applyBorder="1" applyAlignment="1" applyProtection="1">
      <alignment horizontal="center" vertical="center"/>
      <protection hidden="1"/>
    </xf>
    <xf numFmtId="0" fontId="23" fillId="4" borderId="45" xfId="0" applyFont="1" applyFill="1" applyBorder="1" applyAlignment="1">
      <alignment horizontal="center" vertical="center" wrapText="1"/>
    </xf>
    <xf numFmtId="0" fontId="23" fillId="4" borderId="38" xfId="0" applyFont="1" applyFill="1" applyBorder="1" applyAlignment="1">
      <alignment horizontal="center" vertical="center" wrapText="1"/>
    </xf>
    <xf numFmtId="0" fontId="32" fillId="0" borderId="10" xfId="0" applyFont="1" applyBorder="1" applyAlignment="1" applyProtection="1">
      <alignment horizontal="center" vertical="center" wrapText="1"/>
      <protection hidden="1"/>
    </xf>
    <xf numFmtId="0" fontId="32" fillId="0" borderId="73" xfId="0" applyFont="1" applyBorder="1" applyAlignment="1" applyProtection="1">
      <alignment horizontal="center" vertical="center" wrapText="1"/>
      <protection hidden="1"/>
    </xf>
    <xf numFmtId="0" fontId="32" fillId="0" borderId="46" xfId="0" applyFont="1" applyBorder="1" applyAlignment="1" applyProtection="1">
      <alignment horizontal="center" vertical="center" wrapText="1"/>
      <protection hidden="1"/>
    </xf>
    <xf numFmtId="0" fontId="32" fillId="0" borderId="34" xfId="0" applyFont="1" applyBorder="1" applyAlignment="1" applyProtection="1">
      <alignment horizontal="center" vertical="center" wrapText="1"/>
      <protection hidden="1"/>
    </xf>
    <xf numFmtId="4" fontId="32" fillId="3" borderId="9" xfId="2" applyNumberFormat="1" applyFont="1" applyFill="1" applyBorder="1" applyAlignment="1" applyProtection="1">
      <alignment horizontal="right" vertical="center"/>
      <protection hidden="1"/>
    </xf>
    <xf numFmtId="4" fontId="32" fillId="3" borderId="10" xfId="2" applyNumberFormat="1" applyFont="1" applyFill="1" applyBorder="1" applyAlignment="1" applyProtection="1">
      <alignment horizontal="right" vertical="center"/>
      <protection hidden="1"/>
    </xf>
    <xf numFmtId="4" fontId="32" fillId="3" borderId="46" xfId="2" applyNumberFormat="1" applyFont="1" applyFill="1" applyBorder="1" applyAlignment="1" applyProtection="1">
      <alignment horizontal="right" vertical="center"/>
      <protection hidden="1"/>
    </xf>
    <xf numFmtId="4" fontId="32" fillId="3" borderId="34" xfId="0" applyNumberFormat="1" applyFont="1" applyFill="1" applyBorder="1" applyAlignment="1" applyProtection="1">
      <alignment horizontal="right" vertical="center"/>
      <protection hidden="1"/>
    </xf>
    <xf numFmtId="2" fontId="34" fillId="2" borderId="42" xfId="0" applyNumberFormat="1" applyFont="1" applyFill="1" applyBorder="1" applyAlignment="1" applyProtection="1">
      <alignment horizontal="center" vertical="center"/>
      <protection hidden="1"/>
    </xf>
    <xf numFmtId="2" fontId="34" fillId="2" borderId="18" xfId="0" applyNumberFormat="1" applyFont="1" applyFill="1" applyBorder="1" applyAlignment="1" applyProtection="1">
      <alignment horizontal="center" vertical="center" wrapText="1"/>
      <protection hidden="1"/>
    </xf>
    <xf numFmtId="2" fontId="34" fillId="2" borderId="19" xfId="0" applyNumberFormat="1" applyFont="1" applyFill="1" applyBorder="1" applyAlignment="1" applyProtection="1">
      <alignment horizontal="center" vertical="center" wrapText="1"/>
      <protection hidden="1"/>
    </xf>
    <xf numFmtId="2" fontId="34" fillId="2" borderId="44" xfId="0" applyNumberFormat="1" applyFont="1" applyFill="1" applyBorder="1" applyAlignment="1" applyProtection="1">
      <alignment horizontal="center" vertical="center" wrapText="1"/>
      <protection hidden="1"/>
    </xf>
    <xf numFmtId="0" fontId="40" fillId="2" borderId="0" xfId="0" applyFont="1" applyFill="1" applyAlignment="1" applyProtection="1">
      <alignment horizontal="center" vertical="center"/>
      <protection hidden="1"/>
    </xf>
    <xf numFmtId="0" fontId="62" fillId="2" borderId="0" xfId="0" applyFont="1" applyFill="1" applyAlignment="1" applyProtection="1">
      <alignment horizontal="center" vertical="center"/>
      <protection hidden="1"/>
    </xf>
    <xf numFmtId="0" fontId="20" fillId="2" borderId="0" xfId="0" applyFont="1" applyFill="1" applyAlignment="1" applyProtection="1">
      <alignment vertical="center"/>
      <protection hidden="1"/>
    </xf>
    <xf numFmtId="0" fontId="22" fillId="2" borderId="0" xfId="0" applyFont="1" applyFill="1" applyAlignment="1" applyProtection="1">
      <alignment vertical="center"/>
      <protection hidden="1"/>
    </xf>
    <xf numFmtId="0" fontId="24" fillId="2" borderId="20" xfId="0" applyFont="1" applyFill="1" applyBorder="1"/>
    <xf numFmtId="0" fontId="20" fillId="2" borderId="7" xfId="0" applyFont="1" applyFill="1" applyBorder="1"/>
    <xf numFmtId="0" fontId="20" fillId="2" borderId="8" xfId="0" applyFont="1" applyFill="1" applyBorder="1"/>
    <xf numFmtId="0" fontId="20" fillId="2" borderId="0" xfId="0" applyFont="1" applyFill="1" applyAlignment="1">
      <alignment horizontal="left" vertical="center" wrapText="1"/>
    </xf>
    <xf numFmtId="0" fontId="20" fillId="2" borderId="31" xfId="0" applyFont="1" applyFill="1" applyBorder="1" applyAlignment="1">
      <alignment horizontal="left" vertical="center" wrapText="1"/>
    </xf>
    <xf numFmtId="0" fontId="47" fillId="2" borderId="21" xfId="3" applyFont="1" applyFill="1" applyBorder="1" applyAlignment="1">
      <alignment horizontal="left" vertical="center" wrapText="1"/>
    </xf>
    <xf numFmtId="0" fontId="20" fillId="2" borderId="5" xfId="0" applyFont="1" applyFill="1" applyBorder="1"/>
    <xf numFmtId="0" fontId="20" fillId="2" borderId="6" xfId="0" applyFont="1" applyFill="1" applyBorder="1" applyAlignment="1">
      <alignment horizontal="left" vertical="center" wrapText="1"/>
    </xf>
    <xf numFmtId="0" fontId="20" fillId="2" borderId="33" xfId="0" applyFont="1" applyFill="1" applyBorder="1" applyAlignment="1">
      <alignment horizontal="left" vertical="center" wrapText="1"/>
    </xf>
    <xf numFmtId="0" fontId="24" fillId="2" borderId="1" xfId="0" applyFont="1" applyFill="1" applyBorder="1" applyAlignment="1">
      <alignment vertical="center"/>
    </xf>
    <xf numFmtId="0" fontId="20" fillId="2" borderId="2" xfId="0" applyFont="1" applyFill="1" applyBorder="1"/>
    <xf numFmtId="0" fontId="20" fillId="2" borderId="3" xfId="0" applyFont="1" applyFill="1" applyBorder="1"/>
    <xf numFmtId="0" fontId="63" fillId="2" borderId="43" xfId="0" applyFont="1" applyFill="1" applyBorder="1" applyAlignment="1">
      <alignment horizontal="center" vertical="center"/>
    </xf>
    <xf numFmtId="0" fontId="63" fillId="2" borderId="42" xfId="0" applyFont="1" applyFill="1" applyBorder="1" applyAlignment="1">
      <alignment horizontal="center" vertical="center" wrapText="1"/>
    </xf>
    <xf numFmtId="0" fontId="63" fillId="2" borderId="44" xfId="0" applyFont="1" applyFill="1" applyBorder="1" applyAlignment="1">
      <alignment horizontal="center" vertical="center" wrapText="1"/>
    </xf>
    <xf numFmtId="0" fontId="64" fillId="2" borderId="12" xfId="0" applyFont="1" applyFill="1" applyBorder="1" applyAlignment="1">
      <alignment horizontal="center" vertical="center" wrapText="1"/>
    </xf>
    <xf numFmtId="0" fontId="64" fillId="2" borderId="15" xfId="0" applyFont="1" applyFill="1" applyBorder="1" applyAlignment="1">
      <alignment horizontal="center" vertical="center"/>
    </xf>
    <xf numFmtId="0" fontId="64" fillId="5" borderId="18" xfId="0" applyFont="1" applyFill="1" applyBorder="1" applyAlignment="1">
      <alignment horizontal="center" vertical="center"/>
    </xf>
    <xf numFmtId="0" fontId="64" fillId="5" borderId="15" xfId="0" applyFont="1" applyFill="1" applyBorder="1" applyAlignment="1">
      <alignment horizontal="center" vertical="center"/>
    </xf>
    <xf numFmtId="0" fontId="64" fillId="2" borderId="18" xfId="0" applyFont="1" applyFill="1" applyBorder="1" applyAlignment="1">
      <alignment horizontal="center" vertical="center"/>
    </xf>
    <xf numFmtId="0" fontId="64" fillId="2" borderId="32" xfId="0" applyFont="1" applyFill="1" applyBorder="1" applyAlignment="1">
      <alignment horizontal="center" vertical="center" wrapText="1"/>
    </xf>
    <xf numFmtId="0" fontId="64" fillId="2" borderId="22" xfId="0" applyFont="1" applyFill="1" applyBorder="1" applyAlignment="1">
      <alignment horizontal="center" vertical="center"/>
    </xf>
    <xf numFmtId="0" fontId="64" fillId="5" borderId="22" xfId="0" applyFont="1" applyFill="1" applyBorder="1" applyAlignment="1">
      <alignment horizontal="center" vertical="center"/>
    </xf>
    <xf numFmtId="0" fontId="64" fillId="2" borderId="40" xfId="0" applyFont="1" applyFill="1" applyBorder="1" applyAlignment="1">
      <alignment horizontal="center" vertical="center"/>
    </xf>
    <xf numFmtId="0" fontId="22" fillId="2" borderId="21" xfId="0" applyFont="1" applyFill="1" applyBorder="1"/>
    <xf numFmtId="0" fontId="31" fillId="2" borderId="21" xfId="0" applyFont="1" applyFill="1" applyBorder="1" applyAlignment="1">
      <alignment vertical="center"/>
    </xf>
    <xf numFmtId="164" fontId="55" fillId="0" borderId="4" xfId="0" applyNumberFormat="1" applyFont="1" applyBorder="1" applyAlignment="1">
      <alignment horizontal="center" vertical="center"/>
    </xf>
    <xf numFmtId="164" fontId="55" fillId="2" borderId="4" xfId="0" applyNumberFormat="1" applyFont="1" applyFill="1" applyBorder="1" applyAlignment="1">
      <alignment horizontal="center" vertical="center"/>
    </xf>
    <xf numFmtId="0" fontId="27" fillId="2" borderId="34" xfId="0" applyFont="1" applyFill="1" applyBorder="1" applyAlignment="1">
      <alignment horizontal="center" vertical="center" wrapText="1"/>
    </xf>
    <xf numFmtId="0" fontId="39" fillId="2" borderId="7" xfId="0" applyFont="1" applyFill="1" applyBorder="1" applyAlignment="1">
      <alignment horizontal="center" vertical="center"/>
    </xf>
    <xf numFmtId="0" fontId="24" fillId="2" borderId="34" xfId="0" applyFont="1" applyFill="1" applyBorder="1" applyAlignment="1" applyProtection="1">
      <alignment horizontal="center" vertical="center" wrapText="1"/>
      <protection hidden="1"/>
    </xf>
    <xf numFmtId="0" fontId="27" fillId="0" borderId="27" xfId="0" applyFont="1" applyBorder="1" applyAlignment="1" applyProtection="1">
      <alignment vertical="center"/>
      <protection hidden="1"/>
    </xf>
    <xf numFmtId="0" fontId="68" fillId="2" borderId="0" xfId="0" applyFont="1" applyFill="1" applyAlignment="1" applyProtection="1">
      <alignment vertical="center" wrapText="1"/>
      <protection hidden="1"/>
    </xf>
    <xf numFmtId="0" fontId="39" fillId="2" borderId="0" xfId="0" applyFont="1" applyFill="1" applyProtection="1">
      <protection hidden="1"/>
    </xf>
    <xf numFmtId="0" fontId="39" fillId="2" borderId="0" xfId="0" applyFont="1" applyFill="1" applyAlignment="1">
      <alignment vertical="center"/>
    </xf>
    <xf numFmtId="0" fontId="52" fillId="2" borderId="0" xfId="0" applyFont="1" applyFill="1"/>
    <xf numFmtId="0" fontId="39" fillId="2" borderId="0" xfId="0" applyFont="1" applyFill="1" applyAlignment="1">
      <alignment horizontal="center"/>
    </xf>
    <xf numFmtId="0" fontId="37" fillId="2" borderId="0" xfId="0" applyFont="1" applyFill="1" applyProtection="1">
      <protection hidden="1"/>
    </xf>
    <xf numFmtId="0" fontId="39" fillId="2" borderId="0" xfId="0" applyFont="1" applyFill="1" applyAlignment="1">
      <alignment horizontal="center" vertical="center"/>
    </xf>
    <xf numFmtId="2" fontId="39" fillId="2" borderId="0" xfId="0" applyNumberFormat="1" applyFont="1" applyFill="1"/>
    <xf numFmtId="49" fontId="36" fillId="2" borderId="0" xfId="0" applyNumberFormat="1" applyFont="1" applyFill="1" applyAlignment="1">
      <alignment vertical="center" wrapText="1"/>
    </xf>
    <xf numFmtId="49" fontId="39" fillId="2" borderId="0" xfId="0" applyNumberFormat="1" applyFont="1" applyFill="1"/>
    <xf numFmtId="0" fontId="37" fillId="2" borderId="0" xfId="0" applyFont="1" applyFill="1"/>
    <xf numFmtId="14" fontId="37" fillId="2" borderId="0" xfId="0" applyNumberFormat="1" applyFont="1" applyFill="1"/>
    <xf numFmtId="0" fontId="37" fillId="0" borderId="0" xfId="0" applyFont="1"/>
    <xf numFmtId="0" fontId="38" fillId="2" borderId="0" xfId="0" applyFont="1" applyFill="1" applyAlignment="1">
      <alignment horizontal="center" vertical="center" wrapText="1"/>
    </xf>
    <xf numFmtId="0" fontId="20" fillId="5" borderId="0" xfId="0" applyFont="1" applyFill="1"/>
    <xf numFmtId="0" fontId="20" fillId="18" borderId="31" xfId="0" applyFont="1" applyFill="1" applyBorder="1"/>
    <xf numFmtId="49" fontId="20" fillId="0" borderId="21" xfId="0" applyNumberFormat="1" applyFont="1" applyBorder="1" applyAlignment="1" applyProtection="1">
      <alignment vertical="center" wrapText="1"/>
      <protection locked="0"/>
    </xf>
    <xf numFmtId="0" fontId="20" fillId="0" borderId="67" xfId="0" applyFont="1" applyBorder="1" applyAlignment="1" applyProtection="1">
      <alignment vertical="center" wrapText="1"/>
      <protection locked="0"/>
    </xf>
    <xf numFmtId="49" fontId="20" fillId="0" borderId="39" xfId="0" applyNumberFormat="1" applyFont="1" applyBorder="1" applyAlignment="1" applyProtection="1">
      <alignment vertical="center" wrapText="1"/>
      <protection locked="0"/>
    </xf>
    <xf numFmtId="0" fontId="20" fillId="0" borderId="40" xfId="0" applyFont="1" applyBorder="1" applyAlignment="1" applyProtection="1">
      <alignment vertical="center" wrapText="1"/>
      <protection locked="0"/>
    </xf>
    <xf numFmtId="49" fontId="20" fillId="0" borderId="57" xfId="0" applyNumberFormat="1" applyFont="1" applyBorder="1" applyAlignment="1" applyProtection="1">
      <alignment vertical="center" wrapText="1"/>
      <protection locked="0"/>
    </xf>
    <xf numFmtId="0" fontId="20" fillId="0" borderId="19" xfId="0" applyFont="1" applyBorder="1" applyAlignment="1" applyProtection="1">
      <alignment vertical="center" wrapText="1"/>
      <protection locked="0"/>
    </xf>
    <xf numFmtId="43" fontId="20" fillId="0" borderId="12" xfId="1" applyFont="1" applyFill="1" applyBorder="1" applyAlignment="1" applyProtection="1">
      <alignment vertical="center" wrapText="1"/>
      <protection locked="0"/>
    </xf>
    <xf numFmtId="43" fontId="20" fillId="0" borderId="18" xfId="1" applyFont="1" applyFill="1" applyBorder="1" applyAlignment="1" applyProtection="1">
      <alignment vertical="center" wrapText="1"/>
      <protection locked="0"/>
    </xf>
    <xf numFmtId="43" fontId="20" fillId="0" borderId="13" xfId="1" applyFont="1" applyFill="1" applyBorder="1" applyAlignment="1" applyProtection="1">
      <alignment vertical="center" wrapText="1"/>
      <protection locked="0"/>
    </xf>
    <xf numFmtId="43" fontId="20" fillId="0" borderId="19" xfId="1" applyFont="1" applyFill="1" applyBorder="1" applyAlignment="1" applyProtection="1">
      <alignment vertical="center" wrapText="1"/>
      <protection locked="0"/>
    </xf>
    <xf numFmtId="0" fontId="7" fillId="0" borderId="11" xfId="0" applyFont="1" applyBorder="1" applyAlignment="1" applyProtection="1">
      <alignment vertical="center" wrapText="1"/>
      <protection locked="0"/>
    </xf>
    <xf numFmtId="0" fontId="7" fillId="0" borderId="17" xfId="0" applyFont="1" applyBorder="1" applyAlignment="1" applyProtection="1">
      <alignment vertical="center" wrapText="1"/>
      <protection locked="0"/>
    </xf>
    <xf numFmtId="0" fontId="7" fillId="0" borderId="12" xfId="0" applyFont="1" applyBorder="1" applyAlignment="1" applyProtection="1">
      <alignment vertical="center" wrapText="1"/>
      <protection locked="0"/>
    </xf>
    <xf numFmtId="0" fontId="7" fillId="0" borderId="13" xfId="0" applyFont="1" applyBorder="1" applyAlignment="1" applyProtection="1">
      <alignment vertical="center" wrapText="1"/>
      <protection locked="0"/>
    </xf>
    <xf numFmtId="44" fontId="19" fillId="0" borderId="18" xfId="2" applyFont="1" applyFill="1" applyBorder="1" applyAlignment="1" applyProtection="1">
      <alignment vertical="center" wrapText="1"/>
      <protection locked="0"/>
    </xf>
    <xf numFmtId="0" fontId="3" fillId="0" borderId="12" xfId="0" applyFont="1" applyBorder="1" applyAlignment="1" applyProtection="1">
      <alignment vertical="center" wrapText="1"/>
      <protection locked="0"/>
    </xf>
    <xf numFmtId="44" fontId="20" fillId="0" borderId="18" xfId="2" applyFont="1" applyFill="1" applyBorder="1" applyAlignment="1" applyProtection="1">
      <alignment vertical="center" wrapText="1"/>
      <protection locked="0"/>
    </xf>
    <xf numFmtId="0" fontId="3" fillId="0" borderId="13" xfId="0" applyFont="1" applyBorder="1" applyAlignment="1" applyProtection="1">
      <alignment vertical="center" wrapText="1"/>
      <protection locked="0"/>
    </xf>
    <xf numFmtId="44" fontId="20" fillId="0" borderId="19" xfId="2" applyFont="1" applyFill="1" applyBorder="1" applyAlignment="1" applyProtection="1">
      <alignment vertical="center" wrapText="1"/>
      <protection locked="0"/>
    </xf>
    <xf numFmtId="49" fontId="20" fillId="2" borderId="21" xfId="0" applyNumberFormat="1" applyFont="1" applyFill="1" applyBorder="1" applyAlignment="1" applyProtection="1">
      <alignment vertical="center" wrapText="1"/>
      <protection locked="0"/>
    </xf>
    <xf numFmtId="0" fontId="20" fillId="2" borderId="64" xfId="0" applyFont="1" applyFill="1" applyBorder="1" applyAlignment="1" applyProtection="1">
      <alignment vertical="center" wrapText="1"/>
      <protection locked="0"/>
    </xf>
    <xf numFmtId="0" fontId="20" fillId="2" borderId="64" xfId="0" applyFont="1" applyFill="1" applyBorder="1" applyAlignment="1" applyProtection="1">
      <alignment horizontal="center" vertical="center" wrapText="1"/>
      <protection locked="0"/>
    </xf>
    <xf numFmtId="44" fontId="20" fillId="2" borderId="64" xfId="2" applyFont="1" applyFill="1" applyBorder="1" applyAlignment="1" applyProtection="1">
      <alignment vertical="center" wrapText="1"/>
      <protection locked="0"/>
    </xf>
    <xf numFmtId="49" fontId="20" fillId="2" borderId="39" xfId="0" applyNumberFormat="1" applyFont="1" applyFill="1" applyBorder="1" applyAlignment="1" applyProtection="1">
      <alignment vertical="center" wrapText="1"/>
      <protection locked="0"/>
    </xf>
    <xf numFmtId="0" fontId="20" fillId="2" borderId="53" xfId="0" applyFont="1" applyFill="1" applyBorder="1" applyAlignment="1" applyProtection="1">
      <alignment vertical="center" wrapText="1"/>
      <protection locked="0"/>
    </xf>
    <xf numFmtId="0" fontId="20" fillId="2" borderId="53" xfId="0" applyFont="1" applyFill="1" applyBorder="1" applyAlignment="1" applyProtection="1">
      <alignment horizontal="center" vertical="center" wrapText="1"/>
      <protection locked="0"/>
    </xf>
    <xf numFmtId="44" fontId="20" fillId="2" borderId="53" xfId="2" applyFont="1" applyFill="1" applyBorder="1" applyAlignment="1" applyProtection="1">
      <alignment vertical="center" wrapText="1"/>
      <protection locked="0"/>
    </xf>
    <xf numFmtId="43" fontId="20" fillId="2" borderId="53" xfId="1" applyFont="1" applyFill="1" applyBorder="1" applyAlignment="1" applyProtection="1">
      <alignment horizontal="center" vertical="center" wrapText="1"/>
      <protection locked="0"/>
    </xf>
    <xf numFmtId="49" fontId="20" fillId="2" borderId="57" xfId="0" applyNumberFormat="1" applyFont="1" applyFill="1" applyBorder="1" applyAlignment="1" applyProtection="1">
      <alignment vertical="center" wrapText="1"/>
      <protection locked="0"/>
    </xf>
    <xf numFmtId="0" fontId="20" fillId="2" borderId="54" xfId="0" applyFont="1" applyFill="1" applyBorder="1" applyAlignment="1" applyProtection="1">
      <alignment vertical="center" wrapText="1"/>
      <protection locked="0"/>
    </xf>
    <xf numFmtId="0" fontId="20" fillId="2" borderId="54" xfId="0" applyFont="1" applyFill="1" applyBorder="1" applyAlignment="1" applyProtection="1">
      <alignment horizontal="center" vertical="center" wrapText="1"/>
      <protection locked="0"/>
    </xf>
    <xf numFmtId="44" fontId="20" fillId="2" borderId="54" xfId="2" applyFont="1" applyFill="1" applyBorder="1" applyAlignment="1" applyProtection="1">
      <alignment vertical="center" wrapText="1"/>
      <protection locked="0"/>
    </xf>
    <xf numFmtId="0" fontId="19" fillId="0" borderId="39" xfId="0" applyFont="1" applyBorder="1" applyAlignment="1" applyProtection="1">
      <alignment horizontal="center" vertical="center" wrapText="1"/>
      <protection locked="0"/>
    </xf>
    <xf numFmtId="44" fontId="20" fillId="0" borderId="40" xfId="2" applyFont="1" applyFill="1" applyBorder="1" applyAlignment="1" applyProtection="1">
      <alignment vertical="center" wrapText="1"/>
      <protection locked="0"/>
    </xf>
    <xf numFmtId="0" fontId="19" fillId="0" borderId="57" xfId="0" applyFont="1" applyBorder="1" applyAlignment="1" applyProtection="1">
      <alignment horizontal="center" vertical="center" wrapText="1"/>
      <protection locked="0"/>
    </xf>
    <xf numFmtId="43" fontId="20" fillId="0" borderId="39" xfId="1" applyFont="1" applyFill="1" applyBorder="1" applyAlignment="1" applyProtection="1">
      <alignment vertical="center" wrapText="1"/>
      <protection locked="0"/>
    </xf>
    <xf numFmtId="44" fontId="20" fillId="0" borderId="53" xfId="2" applyFont="1" applyFill="1" applyBorder="1" applyAlignment="1" applyProtection="1">
      <alignment vertical="center" wrapText="1"/>
      <protection locked="0"/>
    </xf>
    <xf numFmtId="43" fontId="20" fillId="0" borderId="57" xfId="1" applyFont="1" applyFill="1" applyBorder="1" applyAlignment="1" applyProtection="1">
      <alignment vertical="center" wrapText="1"/>
      <protection locked="0"/>
    </xf>
    <xf numFmtId="44" fontId="20" fillId="0" borderId="27" xfId="2" applyFont="1" applyFill="1" applyBorder="1" applyAlignment="1" applyProtection="1">
      <alignment vertical="center" wrapText="1"/>
      <protection locked="0"/>
    </xf>
    <xf numFmtId="4" fontId="20" fillId="0" borderId="53" xfId="0" applyNumberFormat="1" applyFont="1" applyBorder="1" applyAlignment="1" applyProtection="1">
      <alignment vertical="center" wrapText="1"/>
      <protection locked="0"/>
    </xf>
    <xf numFmtId="43" fontId="20" fillId="0" borderId="24" xfId="1" applyFont="1" applyFill="1" applyBorder="1" applyAlignment="1" applyProtection="1">
      <alignment vertical="center" wrapText="1"/>
      <protection locked="0"/>
    </xf>
    <xf numFmtId="4" fontId="20" fillId="0" borderId="27" xfId="0" applyNumberFormat="1" applyFont="1" applyBorder="1" applyAlignment="1" applyProtection="1">
      <alignment vertical="center" wrapText="1"/>
      <protection locked="0"/>
    </xf>
    <xf numFmtId="4" fontId="20" fillId="0" borderId="40" xfId="0" applyNumberFormat="1" applyFont="1" applyBorder="1" applyAlignment="1" applyProtection="1">
      <alignment vertical="center" wrapText="1"/>
      <protection locked="0"/>
    </xf>
    <xf numFmtId="4" fontId="20" fillId="0" borderId="19" xfId="0" applyNumberFormat="1" applyFont="1" applyBorder="1" applyAlignment="1" applyProtection="1">
      <alignment vertical="center" wrapText="1"/>
      <protection locked="0"/>
    </xf>
    <xf numFmtId="9" fontId="32" fillId="0" borderId="41" xfId="0" applyNumberFormat="1" applyFont="1" applyBorder="1" applyAlignment="1" applyProtection="1">
      <alignment horizontal="center" vertical="center"/>
      <protection locked="0"/>
    </xf>
    <xf numFmtId="9" fontId="32" fillId="0" borderId="42" xfId="0" applyNumberFormat="1" applyFont="1" applyBorder="1" applyAlignment="1" applyProtection="1">
      <alignment horizontal="center" vertical="center"/>
      <protection locked="0"/>
    </xf>
    <xf numFmtId="9" fontId="32" fillId="0" borderId="62" xfId="0" applyNumberFormat="1" applyFont="1" applyBorder="1" applyAlignment="1" applyProtection="1">
      <alignment horizontal="center" vertical="center"/>
      <protection locked="0"/>
    </xf>
    <xf numFmtId="9" fontId="32" fillId="0" borderId="29" xfId="0" applyNumberFormat="1" applyFont="1" applyBorder="1" applyAlignment="1" applyProtection="1">
      <alignment horizontal="center" vertical="center"/>
      <protection locked="0"/>
    </xf>
    <xf numFmtId="9" fontId="32" fillId="0" borderId="15" xfId="0" applyNumberFormat="1" applyFont="1" applyBorder="1" applyAlignment="1" applyProtection="1">
      <alignment horizontal="center" vertical="center"/>
      <protection locked="0"/>
    </xf>
    <xf numFmtId="9" fontId="32" fillId="0" borderId="27" xfId="0" applyNumberFormat="1" applyFont="1" applyBorder="1" applyAlignment="1" applyProtection="1">
      <alignment horizontal="center" vertical="center"/>
      <protection locked="0"/>
    </xf>
    <xf numFmtId="0" fontId="32" fillId="0" borderId="29" xfId="0" applyFont="1" applyBorder="1" applyAlignment="1" applyProtection="1">
      <alignment horizontal="center" vertical="center"/>
      <protection locked="0"/>
    </xf>
    <xf numFmtId="0" fontId="32" fillId="0" borderId="15" xfId="0" applyFont="1" applyBorder="1" applyAlignment="1" applyProtection="1">
      <alignment horizontal="center" vertical="center"/>
      <protection locked="0"/>
    </xf>
    <xf numFmtId="0" fontId="32" fillId="0" borderId="27" xfId="0" applyFont="1" applyBorder="1" applyAlignment="1" applyProtection="1">
      <alignment horizontal="center" vertical="center"/>
      <protection locked="0"/>
    </xf>
    <xf numFmtId="0" fontId="32" fillId="0" borderId="61" xfId="0" applyFont="1" applyBorder="1" applyAlignment="1" applyProtection="1">
      <alignment horizontal="center" vertical="center"/>
      <protection locked="0"/>
    </xf>
    <xf numFmtId="0" fontId="32" fillId="0" borderId="16" xfId="0" applyFont="1" applyBorder="1" applyAlignment="1" applyProtection="1">
      <alignment horizontal="center" vertical="center"/>
      <protection locked="0"/>
    </xf>
    <xf numFmtId="0" fontId="32" fillId="0" borderId="54" xfId="0" applyFont="1" applyBorder="1" applyAlignment="1" applyProtection="1">
      <alignment horizontal="center" vertical="center"/>
      <protection locked="0"/>
    </xf>
    <xf numFmtId="0" fontId="20" fillId="2" borderId="0" xfId="0" applyFont="1" applyFill="1" applyAlignment="1">
      <alignment vertical="center" wrapText="1"/>
    </xf>
    <xf numFmtId="0" fontId="20" fillId="2" borderId="31" xfId="0" applyFont="1" applyFill="1" applyBorder="1" applyAlignment="1">
      <alignment vertical="center" wrapText="1"/>
    </xf>
    <xf numFmtId="0" fontId="20" fillId="19" borderId="0" xfId="0" applyFont="1" applyFill="1" applyAlignment="1">
      <alignment vertical="center" wrapText="1"/>
    </xf>
    <xf numFmtId="0" fontId="18" fillId="2" borderId="0" xfId="0" applyFont="1" applyFill="1" applyProtection="1">
      <protection hidden="1"/>
    </xf>
    <xf numFmtId="0" fontId="19" fillId="2" borderId="0" xfId="0" applyFont="1" applyFill="1" applyProtection="1">
      <protection hidden="1"/>
    </xf>
    <xf numFmtId="0" fontId="23" fillId="10" borderId="38" xfId="0" applyFont="1" applyFill="1" applyBorder="1" applyAlignment="1" applyProtection="1">
      <alignment horizontal="center" vertical="center"/>
      <protection hidden="1"/>
    </xf>
    <xf numFmtId="0" fontId="23" fillId="2" borderId="44" xfId="0" applyFont="1" applyFill="1" applyBorder="1" applyAlignment="1" applyProtection="1">
      <alignment horizontal="center" vertical="center" wrapText="1"/>
      <protection hidden="1"/>
    </xf>
    <xf numFmtId="2" fontId="18" fillId="2" borderId="0" xfId="0" applyNumberFormat="1" applyFont="1" applyFill="1" applyAlignment="1" applyProtection="1">
      <alignment vertical="center"/>
      <protection hidden="1"/>
    </xf>
    <xf numFmtId="0" fontId="18" fillId="2" borderId="0" xfId="0" applyFont="1" applyFill="1" applyAlignment="1" applyProtection="1">
      <alignment vertical="center"/>
      <protection hidden="1"/>
    </xf>
    <xf numFmtId="0" fontId="23" fillId="2" borderId="18" xfId="0" applyFont="1" applyFill="1" applyBorder="1" applyAlignment="1" applyProtection="1">
      <alignment horizontal="center" vertical="center" wrapText="1"/>
      <protection hidden="1"/>
    </xf>
    <xf numFmtId="0" fontId="23" fillId="2" borderId="19" xfId="0" applyFont="1" applyFill="1" applyBorder="1" applyAlignment="1" applyProtection="1">
      <alignment horizontal="center" vertical="center" wrapText="1"/>
      <protection hidden="1"/>
    </xf>
    <xf numFmtId="0" fontId="19" fillId="6" borderId="7" xfId="0" applyFont="1" applyFill="1" applyBorder="1" applyAlignment="1" applyProtection="1">
      <alignment vertical="center"/>
      <protection hidden="1"/>
    </xf>
    <xf numFmtId="0" fontId="19" fillId="2" borderId="0" xfId="0" applyFont="1" applyFill="1"/>
    <xf numFmtId="0" fontId="19" fillId="2" borderId="0" xfId="0" applyFont="1" applyFill="1" applyAlignment="1">
      <alignment vertical="center"/>
    </xf>
    <xf numFmtId="0" fontId="50" fillId="2" borderId="0" xfId="0" applyFont="1" applyFill="1"/>
    <xf numFmtId="0" fontId="19" fillId="0" borderId="0" xfId="0" applyFont="1" applyProtection="1">
      <protection hidden="1"/>
    </xf>
    <xf numFmtId="0" fontId="0" fillId="0" borderId="0" xfId="0" applyAlignment="1" applyProtection="1">
      <alignment wrapText="1"/>
      <protection hidden="1"/>
    </xf>
    <xf numFmtId="0" fontId="34" fillId="10" borderId="34" xfId="0" applyFont="1" applyFill="1" applyBorder="1" applyAlignment="1">
      <alignment horizontal="center" vertical="center" wrapText="1"/>
    </xf>
    <xf numFmtId="0" fontId="53" fillId="10" borderId="34" xfId="0" applyFont="1" applyFill="1" applyBorder="1" applyAlignment="1" applyProtection="1">
      <alignment horizontal="center" vertical="center" wrapText="1"/>
      <protection hidden="1"/>
    </xf>
    <xf numFmtId="0" fontId="21" fillId="2" borderId="0" xfId="0" applyFont="1" applyFill="1" applyAlignment="1">
      <alignment horizontal="justify" vertical="center"/>
    </xf>
    <xf numFmtId="0" fontId="22" fillId="7" borderId="34" xfId="0" applyFont="1" applyFill="1" applyBorder="1" applyAlignment="1">
      <alignment horizontal="center" vertical="center"/>
    </xf>
    <xf numFmtId="164" fontId="28" fillId="0" borderId="4" xfId="0" applyNumberFormat="1" applyFont="1" applyBorder="1" applyAlignment="1" applyProtection="1">
      <alignment horizontal="center" vertical="center"/>
      <protection locked="0"/>
    </xf>
    <xf numFmtId="164" fontId="26" fillId="0" borderId="4" xfId="0" applyNumberFormat="1" applyFont="1" applyBorder="1" applyAlignment="1" applyProtection="1">
      <alignment horizontal="center" vertical="center"/>
      <protection locked="0"/>
    </xf>
    <xf numFmtId="164" fontId="26" fillId="0" borderId="33" xfId="0" applyNumberFormat="1" applyFont="1" applyBorder="1" applyAlignment="1" applyProtection="1">
      <alignment horizontal="center" vertical="center"/>
      <protection locked="0"/>
    </xf>
    <xf numFmtId="164" fontId="26" fillId="0" borderId="48" xfId="0" applyNumberFormat="1" applyFont="1" applyBorder="1" applyAlignment="1" applyProtection="1">
      <alignment horizontal="center" vertical="center"/>
      <protection locked="0"/>
    </xf>
    <xf numFmtId="164" fontId="26" fillId="0" borderId="47" xfId="0" applyNumberFormat="1" applyFont="1" applyBorder="1" applyAlignment="1" applyProtection="1">
      <alignment horizontal="center" vertical="center"/>
      <protection locked="0"/>
    </xf>
    <xf numFmtId="44" fontId="21" fillId="0" borderId="44" xfId="2" applyFont="1" applyFill="1" applyBorder="1" applyAlignment="1" applyProtection="1">
      <alignment vertical="center" wrapText="1"/>
      <protection locked="0"/>
    </xf>
    <xf numFmtId="44" fontId="21" fillId="0" borderId="18" xfId="2" applyFont="1" applyFill="1" applyBorder="1" applyAlignment="1" applyProtection="1">
      <alignment vertical="center" wrapText="1"/>
      <protection locked="0"/>
    </xf>
    <xf numFmtId="44" fontId="21" fillId="0" borderId="40" xfId="2" applyFont="1" applyFill="1" applyBorder="1" applyAlignment="1" applyProtection="1">
      <alignment vertical="center" wrapText="1"/>
      <protection locked="0"/>
    </xf>
    <xf numFmtId="0" fontId="69" fillId="14" borderId="37" xfId="3" applyFont="1" applyFill="1" applyBorder="1" applyAlignment="1" applyProtection="1">
      <alignment horizontal="center" vertical="center" wrapText="1"/>
      <protection hidden="1"/>
    </xf>
    <xf numFmtId="0" fontId="48" fillId="20" borderId="37" xfId="3" applyFont="1" applyFill="1" applyBorder="1" applyAlignment="1" applyProtection="1">
      <alignment horizontal="center" vertical="center" wrapText="1"/>
      <protection hidden="1"/>
    </xf>
    <xf numFmtId="0" fontId="51" fillId="20" borderId="34" xfId="3" applyFont="1" applyFill="1" applyBorder="1" applyAlignment="1" applyProtection="1">
      <alignment horizontal="center" vertical="center"/>
      <protection hidden="1"/>
    </xf>
    <xf numFmtId="0" fontId="34" fillId="2" borderId="15" xfId="0" applyFont="1" applyFill="1" applyBorder="1" applyAlignment="1" applyProtection="1">
      <alignment horizontal="center" vertical="center" wrapText="1"/>
      <protection hidden="1"/>
    </xf>
    <xf numFmtId="0" fontId="34" fillId="2" borderId="43" xfId="0" applyFont="1" applyFill="1" applyBorder="1" applyAlignment="1" applyProtection="1">
      <alignment vertical="center" wrapText="1"/>
      <protection hidden="1"/>
    </xf>
    <xf numFmtId="0" fontId="34" fillId="2" borderId="44" xfId="0" applyFont="1" applyFill="1" applyBorder="1" applyAlignment="1" applyProtection="1">
      <alignment horizontal="center" vertical="center" wrapText="1"/>
      <protection hidden="1"/>
    </xf>
    <xf numFmtId="0" fontId="34" fillId="2" borderId="12" xfId="0" applyFont="1" applyFill="1" applyBorder="1" applyAlignment="1" applyProtection="1">
      <alignment vertical="center" wrapText="1"/>
      <protection hidden="1"/>
    </xf>
    <xf numFmtId="0" fontId="34" fillId="2" borderId="13" xfId="0" applyFont="1" applyFill="1" applyBorder="1" applyAlignment="1" applyProtection="1">
      <alignment vertical="center" wrapText="1"/>
      <protection hidden="1"/>
    </xf>
    <xf numFmtId="164" fontId="32" fillId="2" borderId="2" xfId="0" applyNumberFormat="1" applyFont="1" applyFill="1" applyBorder="1" applyAlignment="1" applyProtection="1">
      <alignment horizontal="center" vertical="center"/>
      <protection hidden="1"/>
    </xf>
    <xf numFmtId="164" fontId="32" fillId="2" borderId="1" xfId="0" applyNumberFormat="1" applyFont="1" applyFill="1" applyBorder="1" applyAlignment="1" applyProtection="1">
      <alignment horizontal="center" vertical="center"/>
      <protection hidden="1"/>
    </xf>
    <xf numFmtId="0" fontId="39" fillId="2" borderId="7" xfId="0" applyFont="1" applyFill="1" applyBorder="1" applyAlignment="1" applyProtection="1">
      <alignment horizontal="center" vertical="center"/>
      <protection hidden="1"/>
    </xf>
    <xf numFmtId="0" fontId="20" fillId="2" borderId="21" xfId="0" applyFont="1" applyFill="1" applyBorder="1" applyProtection="1">
      <protection hidden="1"/>
    </xf>
    <xf numFmtId="0" fontId="20" fillId="2" borderId="31" xfId="0" applyFont="1" applyFill="1" applyBorder="1" applyProtection="1">
      <protection hidden="1"/>
    </xf>
    <xf numFmtId="164" fontId="32" fillId="0" borderId="34" xfId="0" applyNumberFormat="1" applyFont="1" applyBorder="1" applyAlignment="1" applyProtection="1">
      <alignment horizontal="center" vertical="center"/>
      <protection hidden="1"/>
    </xf>
    <xf numFmtId="164" fontId="32" fillId="0" borderId="1" xfId="0" applyNumberFormat="1" applyFont="1" applyBorder="1" applyAlignment="1" applyProtection="1">
      <alignment horizontal="center" vertical="center"/>
      <protection hidden="1"/>
    </xf>
    <xf numFmtId="164" fontId="34" fillId="0" borderId="48" xfId="0" applyNumberFormat="1" applyFont="1" applyBorder="1" applyAlignment="1" applyProtection="1">
      <alignment horizontal="center" vertical="center" wrapText="1"/>
      <protection hidden="1"/>
    </xf>
    <xf numFmtId="164" fontId="34" fillId="0" borderId="68" xfId="0" applyNumberFormat="1" applyFont="1" applyBorder="1" applyAlignment="1" applyProtection="1">
      <alignment horizontal="center" vertical="center" wrapText="1"/>
      <protection hidden="1"/>
    </xf>
    <xf numFmtId="164" fontId="34" fillId="0" borderId="47" xfId="0" applyNumberFormat="1" applyFont="1" applyBorder="1" applyAlignment="1" applyProtection="1">
      <alignment horizontal="center" vertical="center" wrapText="1"/>
      <protection hidden="1"/>
    </xf>
    <xf numFmtId="9" fontId="34" fillId="0" borderId="12" xfId="0" applyNumberFormat="1" applyFont="1" applyBorder="1" applyAlignment="1" applyProtection="1">
      <alignment horizontal="center" vertical="center" wrapText="1"/>
      <protection hidden="1"/>
    </xf>
    <xf numFmtId="9" fontId="34" fillId="0" borderId="15" xfId="0" applyNumberFormat="1" applyFont="1" applyBorder="1" applyAlignment="1" applyProtection="1">
      <alignment horizontal="center" vertical="center" wrapText="1"/>
      <protection hidden="1"/>
    </xf>
    <xf numFmtId="9" fontId="34" fillId="0" borderId="18" xfId="0" applyNumberFormat="1" applyFont="1" applyBorder="1" applyAlignment="1" applyProtection="1">
      <alignment horizontal="center" vertical="center" wrapText="1"/>
      <protection hidden="1"/>
    </xf>
    <xf numFmtId="9" fontId="20" fillId="0" borderId="15" xfId="0" applyNumberFormat="1" applyFont="1" applyBorder="1" applyAlignment="1" applyProtection="1">
      <alignment horizontal="center" vertical="center"/>
      <protection hidden="1"/>
    </xf>
    <xf numFmtId="0" fontId="39" fillId="2" borderId="0" xfId="0" applyFont="1" applyFill="1" applyAlignment="1" applyProtection="1">
      <alignment horizontal="center" vertical="center"/>
      <protection hidden="1"/>
    </xf>
    <xf numFmtId="164" fontId="50" fillId="0" borderId="34" xfId="0" applyNumberFormat="1" applyFont="1" applyBorder="1" applyAlignment="1" applyProtection="1">
      <alignment horizontal="center" vertical="center"/>
      <protection hidden="1"/>
    </xf>
    <xf numFmtId="164" fontId="34" fillId="0" borderId="37" xfId="0" applyNumberFormat="1" applyFont="1" applyBorder="1" applyAlignment="1" applyProtection="1">
      <alignment horizontal="center" vertical="center" wrapText="1"/>
      <protection hidden="1"/>
    </xf>
    <xf numFmtId="164" fontId="34" fillId="0" borderId="45" xfId="0" applyNumberFormat="1" applyFont="1" applyBorder="1" applyAlignment="1" applyProtection="1">
      <alignment horizontal="center" vertical="center" wrapText="1"/>
      <protection hidden="1"/>
    </xf>
    <xf numFmtId="164" fontId="34" fillId="0" borderId="38" xfId="0" applyNumberFormat="1" applyFont="1" applyBorder="1" applyAlignment="1" applyProtection="1">
      <alignment horizontal="center" vertical="center" wrapText="1"/>
      <protection hidden="1"/>
    </xf>
    <xf numFmtId="9" fontId="34" fillId="0" borderId="13" xfId="0" applyNumberFormat="1" applyFont="1" applyBorder="1" applyAlignment="1" applyProtection="1">
      <alignment horizontal="center" vertical="center" wrapText="1"/>
      <protection hidden="1"/>
    </xf>
    <xf numFmtId="9" fontId="34" fillId="0" borderId="16" xfId="0" applyNumberFormat="1" applyFont="1" applyBorder="1" applyAlignment="1" applyProtection="1">
      <alignment horizontal="center" vertical="center" wrapText="1"/>
      <protection hidden="1"/>
    </xf>
    <xf numFmtId="9" fontId="20" fillId="0" borderId="19" xfId="0" applyNumberFormat="1" applyFont="1" applyBorder="1" applyAlignment="1" applyProtection="1">
      <alignment horizontal="center" vertical="center" wrapText="1"/>
      <protection hidden="1"/>
    </xf>
    <xf numFmtId="164" fontId="34" fillId="0" borderId="15" xfId="0" applyNumberFormat="1" applyFont="1" applyBorder="1" applyAlignment="1" applyProtection="1">
      <alignment horizontal="center" vertical="center" wrapText="1"/>
      <protection hidden="1"/>
    </xf>
    <xf numFmtId="9" fontId="34" fillId="0" borderId="19" xfId="0" applyNumberFormat="1" applyFont="1" applyBorder="1" applyAlignment="1" applyProtection="1">
      <alignment horizontal="center" vertical="center" wrapText="1"/>
      <protection hidden="1"/>
    </xf>
    <xf numFmtId="164" fontId="20" fillId="0" borderId="38" xfId="0" applyNumberFormat="1" applyFont="1" applyBorder="1" applyAlignment="1" applyProtection="1">
      <alignment horizontal="center" vertical="center"/>
      <protection hidden="1"/>
    </xf>
    <xf numFmtId="164" fontId="32" fillId="0" borderId="34" xfId="0" applyNumberFormat="1" applyFont="1" applyBorder="1" applyAlignment="1" applyProtection="1">
      <alignment vertical="center"/>
      <protection hidden="1"/>
    </xf>
    <xf numFmtId="0" fontId="27" fillId="0" borderId="3" xfId="0" applyFont="1" applyBorder="1" applyAlignment="1">
      <alignment horizontal="center" vertical="center" wrapText="1"/>
    </xf>
    <xf numFmtId="9" fontId="34" fillId="0" borderId="48" xfId="0" applyNumberFormat="1" applyFont="1" applyBorder="1" applyAlignment="1" applyProtection="1">
      <alignment horizontal="center" vertical="center" wrapText="1"/>
      <protection hidden="1"/>
    </xf>
    <xf numFmtId="0" fontId="34" fillId="0" borderId="68" xfId="0" applyFont="1" applyBorder="1" applyAlignment="1" applyProtection="1">
      <alignment horizontal="center" vertical="center" wrapText="1"/>
      <protection hidden="1"/>
    </xf>
    <xf numFmtId="9" fontId="34" fillId="0" borderId="33" xfId="0" applyNumberFormat="1" applyFont="1" applyBorder="1" applyAlignment="1" applyProtection="1">
      <alignment horizontal="center" vertical="center" wrapText="1"/>
      <protection hidden="1"/>
    </xf>
    <xf numFmtId="49" fontId="20" fillId="3" borderId="21" xfId="0" applyNumberFormat="1" applyFont="1" applyFill="1" applyBorder="1" applyAlignment="1" applyProtection="1">
      <alignment vertical="center" wrapText="1"/>
      <protection hidden="1"/>
    </xf>
    <xf numFmtId="4" fontId="20" fillId="3" borderId="64" xfId="1" applyNumberFormat="1" applyFont="1" applyFill="1" applyBorder="1" applyAlignment="1" applyProtection="1">
      <alignment horizontal="center" vertical="center" wrapText="1"/>
      <protection hidden="1"/>
    </xf>
    <xf numFmtId="9" fontId="20" fillId="3" borderId="64" xfId="4" applyFont="1" applyFill="1" applyBorder="1" applyAlignment="1" applyProtection="1">
      <alignment horizontal="center" vertical="center" wrapText="1"/>
      <protection hidden="1"/>
    </xf>
    <xf numFmtId="4" fontId="20" fillId="3" borderId="64" xfId="2" applyNumberFormat="1" applyFont="1" applyFill="1" applyBorder="1" applyAlignment="1" applyProtection="1">
      <alignment horizontal="center" vertical="center" wrapText="1"/>
      <protection hidden="1"/>
    </xf>
    <xf numFmtId="43" fontId="34" fillId="0" borderId="23" xfId="1" applyFont="1" applyFill="1" applyBorder="1" applyAlignment="1" applyProtection="1">
      <alignment horizontal="center" vertical="center" wrapText="1"/>
      <protection hidden="1"/>
    </xf>
    <xf numFmtId="49" fontId="20" fillId="3" borderId="39" xfId="0" applyNumberFormat="1" applyFont="1" applyFill="1" applyBorder="1" applyAlignment="1" applyProtection="1">
      <alignment vertical="center" wrapText="1"/>
      <protection hidden="1"/>
    </xf>
    <xf numFmtId="4" fontId="20" fillId="3" borderId="53" xfId="1" applyNumberFormat="1" applyFont="1" applyFill="1" applyBorder="1" applyAlignment="1" applyProtection="1">
      <alignment horizontal="center" vertical="center" wrapText="1"/>
      <protection hidden="1"/>
    </xf>
    <xf numFmtId="9" fontId="20" fillId="3" borderId="53" xfId="4" applyFont="1" applyFill="1" applyBorder="1" applyAlignment="1" applyProtection="1">
      <alignment horizontal="center" vertical="center" wrapText="1"/>
      <protection hidden="1"/>
    </xf>
    <xf numFmtId="4" fontId="20" fillId="3" borderId="53" xfId="2" applyNumberFormat="1" applyFont="1" applyFill="1" applyBorder="1" applyAlignment="1" applyProtection="1">
      <alignment horizontal="center" vertical="center" wrapText="1"/>
      <protection hidden="1"/>
    </xf>
    <xf numFmtId="43" fontId="34" fillId="0" borderId="51" xfId="1" applyFont="1" applyFill="1" applyBorder="1" applyAlignment="1" applyProtection="1">
      <alignment horizontal="center" vertical="center" wrapText="1"/>
      <protection hidden="1"/>
    </xf>
    <xf numFmtId="3" fontId="20" fillId="3" borderId="53" xfId="1" applyNumberFormat="1" applyFont="1" applyFill="1" applyBorder="1" applyAlignment="1" applyProtection="1">
      <alignment horizontal="center" vertical="center" wrapText="1"/>
      <protection hidden="1"/>
    </xf>
    <xf numFmtId="0" fontId="22" fillId="3" borderId="1" xfId="0" applyFont="1" applyFill="1" applyBorder="1" applyAlignment="1" applyProtection="1">
      <alignment vertical="center" wrapText="1"/>
      <protection hidden="1"/>
    </xf>
    <xf numFmtId="3" fontId="22" fillId="3" borderId="60" xfId="0" applyNumberFormat="1" applyFont="1" applyFill="1" applyBorder="1" applyAlignment="1" applyProtection="1">
      <alignment vertical="center" wrapText="1"/>
      <protection hidden="1"/>
    </xf>
    <xf numFmtId="0" fontId="22" fillId="3" borderId="60" xfId="0" applyFont="1" applyFill="1" applyBorder="1" applyAlignment="1" applyProtection="1">
      <alignment vertical="center" wrapText="1"/>
      <protection hidden="1"/>
    </xf>
    <xf numFmtId="4" fontId="22" fillId="3" borderId="60" xfId="2" applyNumberFormat="1" applyFont="1" applyFill="1" applyBorder="1" applyAlignment="1" applyProtection="1">
      <alignment horizontal="center" vertical="center" wrapText="1"/>
      <protection hidden="1"/>
    </xf>
    <xf numFmtId="0" fontId="22" fillId="0" borderId="34" xfId="0" applyFont="1" applyBorder="1" applyAlignment="1" applyProtection="1">
      <alignment vertical="center" wrapText="1"/>
      <protection hidden="1"/>
    </xf>
    <xf numFmtId="0" fontId="35" fillId="0" borderId="31" xfId="0" applyFont="1" applyBorder="1" applyAlignment="1" applyProtection="1">
      <alignment horizontal="center" vertical="center" wrapText="1"/>
      <protection hidden="1"/>
    </xf>
    <xf numFmtId="0" fontId="35" fillId="0" borderId="72" xfId="0" applyFont="1" applyBorder="1" applyAlignment="1" applyProtection="1">
      <alignment horizontal="center" vertical="center" wrapText="1"/>
      <protection hidden="1"/>
    </xf>
    <xf numFmtId="0" fontId="34" fillId="0" borderId="3" xfId="0" applyFont="1" applyBorder="1" applyAlignment="1" applyProtection="1">
      <alignment horizontal="center" vertical="center" wrapText="1"/>
      <protection hidden="1"/>
    </xf>
    <xf numFmtId="44" fontId="7" fillId="3" borderId="42" xfId="2" applyFont="1" applyFill="1" applyBorder="1" applyAlignment="1" applyProtection="1">
      <alignment horizontal="center" vertical="center" wrapText="1"/>
      <protection hidden="1"/>
    </xf>
    <xf numFmtId="44" fontId="7" fillId="3" borderId="15" xfId="2" applyFont="1" applyFill="1" applyBorder="1" applyAlignment="1" applyProtection="1">
      <alignment vertical="center" wrapText="1"/>
      <protection hidden="1"/>
    </xf>
    <xf numFmtId="44" fontId="7" fillId="3" borderId="22" xfId="2" applyFont="1" applyFill="1" applyBorder="1" applyAlignment="1" applyProtection="1">
      <alignment vertical="center" wrapText="1"/>
      <protection hidden="1"/>
    </xf>
    <xf numFmtId="44" fontId="22" fillId="3" borderId="45" xfId="2" applyFont="1" applyFill="1" applyBorder="1" applyAlignment="1" applyProtection="1">
      <alignment vertical="center" wrapText="1"/>
      <protection hidden="1"/>
    </xf>
    <xf numFmtId="44" fontId="22" fillId="3" borderId="38" xfId="2" applyFont="1" applyFill="1" applyBorder="1" applyAlignment="1" applyProtection="1">
      <alignment vertical="center" wrapText="1"/>
      <protection hidden="1"/>
    </xf>
    <xf numFmtId="0" fontId="23" fillId="4" borderId="56" xfId="0" applyFont="1" applyFill="1" applyBorder="1" applyAlignment="1" applyProtection="1">
      <alignment horizontal="center" vertical="center" wrapText="1"/>
      <protection hidden="1"/>
    </xf>
    <xf numFmtId="0" fontId="34" fillId="10" borderId="34" xfId="0" applyFont="1" applyFill="1" applyBorder="1" applyAlignment="1" applyProtection="1">
      <alignment horizontal="center" vertical="center" wrapText="1"/>
      <protection hidden="1"/>
    </xf>
    <xf numFmtId="44" fontId="21" fillId="3" borderId="40" xfId="2" applyFont="1" applyFill="1" applyBorder="1" applyAlignment="1" applyProtection="1">
      <alignment vertical="center" wrapText="1"/>
      <protection hidden="1"/>
    </xf>
    <xf numFmtId="0" fontId="23" fillId="4" borderId="34" xfId="0" applyFont="1" applyFill="1" applyBorder="1" applyAlignment="1" applyProtection="1">
      <alignment horizontal="center" vertical="center" wrapText="1"/>
      <protection hidden="1"/>
    </xf>
    <xf numFmtId="44" fontId="19" fillId="3" borderId="67" xfId="2" applyFont="1" applyFill="1" applyBorder="1" applyAlignment="1" applyProtection="1">
      <alignment vertical="center" wrapText="1"/>
      <protection hidden="1"/>
    </xf>
    <xf numFmtId="44" fontId="19" fillId="3" borderId="40" xfId="2" applyFont="1" applyFill="1" applyBorder="1" applyAlignment="1" applyProtection="1">
      <alignment vertical="center" wrapText="1"/>
      <protection hidden="1"/>
    </xf>
    <xf numFmtId="44" fontId="22" fillId="3" borderId="34" xfId="2" applyFont="1" applyFill="1" applyBorder="1" applyAlignment="1" applyProtection="1">
      <alignment vertical="center" wrapText="1"/>
      <protection hidden="1"/>
    </xf>
    <xf numFmtId="44" fontId="19" fillId="8" borderId="40" xfId="2" applyFont="1" applyFill="1" applyBorder="1" applyAlignment="1" applyProtection="1">
      <alignment vertical="center" wrapText="1"/>
      <protection hidden="1"/>
    </xf>
    <xf numFmtId="44" fontId="20" fillId="8" borderId="40" xfId="2" applyFont="1" applyFill="1" applyBorder="1" applyAlignment="1" applyProtection="1">
      <alignment vertical="center" wrapText="1"/>
      <protection hidden="1"/>
    </xf>
    <xf numFmtId="0" fontId="19" fillId="0" borderId="0" xfId="0" applyFont="1"/>
    <xf numFmtId="0" fontId="32" fillId="0" borderId="24" xfId="0" applyFont="1" applyBorder="1" applyAlignment="1" applyProtection="1">
      <alignment horizontal="center" vertical="center"/>
      <protection hidden="1"/>
    </xf>
    <xf numFmtId="0" fontId="32" fillId="0" borderId="28" xfId="0" applyFont="1" applyBorder="1" applyAlignment="1" applyProtection="1">
      <alignment horizontal="center" vertical="center"/>
      <protection hidden="1"/>
    </xf>
    <xf numFmtId="0" fontId="32" fillId="0" borderId="35" xfId="0" applyFont="1" applyBorder="1" applyAlignment="1" applyProtection="1">
      <alignment horizontal="center" vertical="center"/>
      <protection hidden="1"/>
    </xf>
    <xf numFmtId="0" fontId="27" fillId="7" borderId="2" xfId="0" applyFont="1" applyFill="1" applyBorder="1" applyAlignment="1">
      <alignment horizontal="center" vertical="center"/>
    </xf>
    <xf numFmtId="0" fontId="24" fillId="16" borderId="1" xfId="0" applyFont="1" applyFill="1" applyBorder="1" applyAlignment="1">
      <alignment horizontal="center" vertical="center" wrapText="1"/>
    </xf>
    <xf numFmtId="0" fontId="24" fillId="16" borderId="3" xfId="0" applyFont="1" applyFill="1" applyBorder="1" applyAlignment="1">
      <alignment horizontal="center" vertical="center" wrapText="1"/>
    </xf>
    <xf numFmtId="0" fontId="27" fillId="7" borderId="25" xfId="0" applyFont="1" applyFill="1" applyBorder="1" applyAlignment="1">
      <alignment horizontal="center" vertical="center"/>
    </xf>
    <xf numFmtId="0" fontId="27" fillId="7" borderId="30" xfId="0" applyFont="1" applyFill="1" applyBorder="1" applyAlignment="1">
      <alignment horizontal="center" vertical="center"/>
    </xf>
    <xf numFmtId="0" fontId="27" fillId="7" borderId="59" xfId="0" applyFont="1" applyFill="1" applyBorder="1" applyAlignment="1">
      <alignment horizontal="center" vertical="center"/>
    </xf>
    <xf numFmtId="0" fontId="58" fillId="16" borderId="1" xfId="3" applyFont="1" applyFill="1" applyBorder="1" applyAlignment="1">
      <alignment horizontal="center" vertical="center"/>
    </xf>
    <xf numFmtId="0" fontId="58" fillId="16" borderId="2" xfId="3" applyFont="1" applyFill="1" applyBorder="1" applyAlignment="1">
      <alignment horizontal="center" vertical="center"/>
    </xf>
    <xf numFmtId="0" fontId="27" fillId="2" borderId="50" xfId="0" applyFont="1" applyFill="1" applyBorder="1" applyAlignment="1">
      <alignment horizontal="center" vertical="center" wrapText="1"/>
    </xf>
    <xf numFmtId="0" fontId="27" fillId="2" borderId="23"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32" fillId="0" borderId="57" xfId="0" applyFont="1" applyBorder="1" applyAlignment="1" applyProtection="1">
      <alignment horizontal="center" vertical="center"/>
      <protection hidden="1"/>
    </xf>
    <xf numFmtId="0" fontId="32" fillId="0" borderId="65" xfId="0" applyFont="1" applyBorder="1" applyAlignment="1" applyProtection="1">
      <alignment horizontal="center" vertical="center"/>
      <protection hidden="1"/>
    </xf>
    <xf numFmtId="0" fontId="32" fillId="0" borderId="66" xfId="0" applyFont="1" applyBorder="1" applyAlignment="1" applyProtection="1">
      <alignment horizontal="center" vertical="center"/>
      <protection hidden="1"/>
    </xf>
    <xf numFmtId="0" fontId="53" fillId="15" borderId="1" xfId="0" applyFont="1" applyFill="1" applyBorder="1" applyAlignment="1">
      <alignment horizontal="center" vertical="center"/>
    </xf>
    <xf numFmtId="0" fontId="53" fillId="15" borderId="2" xfId="0" applyFont="1" applyFill="1" applyBorder="1" applyAlignment="1">
      <alignment horizontal="center" vertical="center"/>
    </xf>
    <xf numFmtId="0" fontId="53" fillId="15" borderId="3" xfId="0" applyFont="1" applyFill="1" applyBorder="1" applyAlignment="1">
      <alignment horizontal="center" vertical="center"/>
    </xf>
    <xf numFmtId="0" fontId="20" fillId="2" borderId="0" xfId="0" applyFont="1" applyFill="1" applyAlignment="1" applyProtection="1">
      <alignment horizontal="center"/>
      <protection hidden="1"/>
    </xf>
    <xf numFmtId="0" fontId="48" fillId="0" borderId="1" xfId="3" applyFont="1" applyBorder="1" applyAlignment="1">
      <alignment horizontal="center" vertical="center"/>
    </xf>
    <xf numFmtId="0" fontId="48" fillId="0" borderId="3" xfId="3" applyFont="1" applyBorder="1" applyAlignment="1">
      <alignment horizontal="center" vertical="center"/>
    </xf>
    <xf numFmtId="0" fontId="27" fillId="7" borderId="5" xfId="0" applyFont="1" applyFill="1" applyBorder="1" applyAlignment="1">
      <alignment horizontal="center" vertical="center"/>
    </xf>
    <xf numFmtId="0" fontId="27" fillId="7" borderId="6" xfId="0" applyFont="1" applyFill="1" applyBorder="1" applyAlignment="1">
      <alignment horizontal="center" vertical="center"/>
    </xf>
    <xf numFmtId="0" fontId="27" fillId="7" borderId="33" xfId="0" applyFont="1" applyFill="1" applyBorder="1" applyAlignment="1">
      <alignment horizontal="center" vertical="center"/>
    </xf>
    <xf numFmtId="0" fontId="57" fillId="12" borderId="6" xfId="3" applyFont="1" applyFill="1" applyBorder="1" applyAlignment="1">
      <alignment horizontal="center" vertical="center"/>
    </xf>
    <xf numFmtId="0" fontId="57" fillId="12" borderId="33" xfId="3" applyFont="1" applyFill="1" applyBorder="1" applyAlignment="1">
      <alignment horizontal="center" vertical="center"/>
    </xf>
    <xf numFmtId="0" fontId="24" fillId="12" borderId="1" xfId="0" applyFont="1" applyFill="1" applyBorder="1" applyAlignment="1" applyProtection="1">
      <alignment horizontal="center" vertical="center" wrapText="1"/>
      <protection hidden="1"/>
    </xf>
    <xf numFmtId="0" fontId="24" fillId="12" borderId="3" xfId="0" applyFont="1" applyFill="1" applyBorder="1" applyAlignment="1" applyProtection="1">
      <alignment horizontal="center" vertical="center" wrapText="1"/>
      <protection hidden="1"/>
    </xf>
    <xf numFmtId="0" fontId="27" fillId="7" borderId="1" xfId="0" applyFont="1" applyFill="1" applyBorder="1" applyAlignment="1">
      <alignment horizontal="center" vertical="center"/>
    </xf>
    <xf numFmtId="0" fontId="27" fillId="7" borderId="3" xfId="0" applyFont="1" applyFill="1" applyBorder="1" applyAlignment="1">
      <alignment horizontal="center" vertical="center"/>
    </xf>
    <xf numFmtId="0" fontId="32" fillId="0" borderId="69" xfId="0" applyFont="1" applyBorder="1" applyAlignment="1" applyProtection="1">
      <alignment horizontal="center" vertical="center"/>
      <protection hidden="1"/>
    </xf>
    <xf numFmtId="0" fontId="32" fillId="0" borderId="70" xfId="0" applyFont="1" applyBorder="1" applyAlignment="1" applyProtection="1">
      <alignment horizontal="center" vertical="center"/>
      <protection hidden="1"/>
    </xf>
    <xf numFmtId="0" fontId="32" fillId="0" borderId="71" xfId="0" applyFont="1" applyBorder="1" applyAlignment="1" applyProtection="1">
      <alignment horizontal="center" vertical="center"/>
      <protection hidden="1"/>
    </xf>
    <xf numFmtId="0" fontId="57" fillId="17" borderId="6" xfId="3" applyFont="1" applyFill="1" applyBorder="1" applyAlignment="1">
      <alignment horizontal="center" vertical="center"/>
    </xf>
    <xf numFmtId="0" fontId="27" fillId="13" borderId="23" xfId="0" applyFont="1" applyFill="1" applyBorder="1" applyAlignment="1">
      <alignment horizontal="center" vertical="center" wrapText="1"/>
    </xf>
    <xf numFmtId="0" fontId="27" fillId="13" borderId="4" xfId="0" applyFont="1" applyFill="1" applyBorder="1" applyAlignment="1">
      <alignment horizontal="center" vertical="center" wrapText="1"/>
    </xf>
    <xf numFmtId="0" fontId="27" fillId="12" borderId="50" xfId="0" applyFont="1" applyFill="1" applyBorder="1" applyAlignment="1">
      <alignment horizontal="center" vertical="center" wrapText="1"/>
    </xf>
    <xf numFmtId="0" fontId="27" fillId="12" borderId="23" xfId="0" applyFont="1" applyFill="1" applyBorder="1" applyAlignment="1">
      <alignment horizontal="center" vertical="center" wrapText="1"/>
    </xf>
    <xf numFmtId="0" fontId="27" fillId="12" borderId="4" xfId="0" applyFont="1" applyFill="1" applyBorder="1" applyAlignment="1">
      <alignment horizontal="center" vertical="center" wrapText="1"/>
    </xf>
    <xf numFmtId="0" fontId="27" fillId="17" borderId="50" xfId="0" applyFont="1" applyFill="1" applyBorder="1" applyAlignment="1">
      <alignment horizontal="center" vertical="center" wrapText="1"/>
    </xf>
    <xf numFmtId="0" fontId="27" fillId="17" borderId="23" xfId="0" applyFont="1" applyFill="1" applyBorder="1" applyAlignment="1">
      <alignment horizontal="center" vertical="center" wrapText="1"/>
    </xf>
    <xf numFmtId="0" fontId="27" fillId="17" borderId="4" xfId="0" applyFont="1" applyFill="1" applyBorder="1" applyAlignment="1">
      <alignment horizontal="center" vertical="center" wrapText="1"/>
    </xf>
    <xf numFmtId="0" fontId="24" fillId="17" borderId="1" xfId="0" applyFont="1" applyFill="1" applyBorder="1" applyAlignment="1" applyProtection="1">
      <alignment horizontal="center" vertical="center" wrapText="1"/>
      <protection hidden="1"/>
    </xf>
    <xf numFmtId="0" fontId="24" fillId="17" borderId="3" xfId="0" applyFont="1" applyFill="1" applyBorder="1" applyAlignment="1" applyProtection="1">
      <alignment horizontal="center" vertical="center" wrapText="1"/>
      <protection hidden="1"/>
    </xf>
    <xf numFmtId="0" fontId="24" fillId="9" borderId="1" xfId="0" applyFont="1" applyFill="1" applyBorder="1" applyAlignment="1" applyProtection="1">
      <alignment horizontal="center" vertical="center" wrapText="1"/>
      <protection hidden="1"/>
    </xf>
    <xf numFmtId="0" fontId="24" fillId="9" borderId="3" xfId="0" applyFont="1" applyFill="1" applyBorder="1" applyAlignment="1" applyProtection="1">
      <alignment horizontal="center" vertical="center" wrapText="1"/>
      <protection hidden="1"/>
    </xf>
    <xf numFmtId="0" fontId="56" fillId="2" borderId="2" xfId="0" applyFont="1" applyFill="1" applyBorder="1" applyAlignment="1">
      <alignment horizontal="center" vertical="center"/>
    </xf>
    <xf numFmtId="0" fontId="54" fillId="9" borderId="1" xfId="3" applyFont="1" applyFill="1" applyBorder="1" applyAlignment="1">
      <alignment horizontal="center" vertical="center"/>
    </xf>
    <xf numFmtId="0" fontId="54" fillId="9" borderId="2" xfId="3" applyFont="1" applyFill="1" applyBorder="1" applyAlignment="1">
      <alignment horizontal="center" vertical="center"/>
    </xf>
    <xf numFmtId="0" fontId="59" fillId="0" borderId="20" xfId="0" applyFont="1" applyBorder="1" applyAlignment="1">
      <alignment horizontal="center" vertical="center"/>
    </xf>
    <xf numFmtId="0" fontId="59" fillId="0" borderId="7" xfId="0" applyFont="1" applyBorder="1" applyAlignment="1">
      <alignment horizontal="center" vertical="center"/>
    </xf>
    <xf numFmtId="0" fontId="59" fillId="0" borderId="8" xfId="0" applyFont="1" applyBorder="1" applyAlignment="1">
      <alignment horizontal="center" vertical="center"/>
    </xf>
    <xf numFmtId="0" fontId="20" fillId="2" borderId="21" xfId="0" applyFont="1" applyFill="1" applyBorder="1" applyAlignment="1">
      <alignment horizontal="left" vertical="center"/>
    </xf>
    <xf numFmtId="0" fontId="20" fillId="2" borderId="0" xfId="0" applyFont="1" applyFill="1" applyAlignment="1">
      <alignment horizontal="left" vertical="center"/>
    </xf>
    <xf numFmtId="0" fontId="20" fillId="2" borderId="31" xfId="0" applyFont="1" applyFill="1" applyBorder="1" applyAlignment="1">
      <alignment horizontal="left" vertical="center"/>
    </xf>
    <xf numFmtId="0" fontId="20" fillId="6" borderId="5" xfId="0" applyFont="1" applyFill="1" applyBorder="1" applyAlignment="1">
      <alignment horizontal="center" wrapText="1"/>
    </xf>
    <xf numFmtId="0" fontId="20" fillId="6" borderId="6" xfId="0" applyFont="1" applyFill="1" applyBorder="1" applyAlignment="1">
      <alignment horizontal="center" wrapText="1"/>
    </xf>
    <xf numFmtId="0" fontId="20" fillId="6" borderId="33" xfId="0" applyFont="1" applyFill="1" applyBorder="1" applyAlignment="1">
      <alignment horizontal="center" wrapText="1"/>
    </xf>
    <xf numFmtId="0" fontId="20" fillId="2" borderId="21" xfId="0" applyFont="1" applyFill="1" applyBorder="1" applyAlignment="1">
      <alignment horizontal="left" vertical="center" wrapText="1"/>
    </xf>
    <xf numFmtId="0" fontId="20" fillId="2" borderId="0" xfId="0" applyFont="1" applyFill="1" applyAlignment="1">
      <alignment horizontal="left" vertical="center" wrapText="1"/>
    </xf>
    <xf numFmtId="0" fontId="20" fillId="2" borderId="31" xfId="0" applyFont="1" applyFill="1" applyBorder="1" applyAlignment="1">
      <alignment horizontal="left" vertical="center" wrapText="1"/>
    </xf>
    <xf numFmtId="0" fontId="20" fillId="2" borderId="21" xfId="0" applyFont="1" applyFill="1" applyBorder="1" applyAlignment="1">
      <alignment horizontal="left" wrapText="1"/>
    </xf>
    <xf numFmtId="0" fontId="20" fillId="2" borderId="0" xfId="0" applyFont="1" applyFill="1" applyAlignment="1">
      <alignment horizontal="left" wrapText="1"/>
    </xf>
    <xf numFmtId="0" fontId="20" fillId="2" borderId="31" xfId="0" applyFont="1" applyFill="1" applyBorder="1" applyAlignment="1">
      <alignment horizontal="left" wrapText="1"/>
    </xf>
    <xf numFmtId="0" fontId="22" fillId="2" borderId="21" xfId="0" applyFont="1" applyFill="1" applyBorder="1" applyAlignment="1">
      <alignment horizontal="left" wrapText="1"/>
    </xf>
    <xf numFmtId="0" fontId="22" fillId="2" borderId="0" xfId="0" applyFont="1" applyFill="1" applyAlignment="1">
      <alignment horizontal="left" wrapText="1"/>
    </xf>
    <xf numFmtId="0" fontId="22" fillId="2" borderId="31" xfId="0" applyFont="1" applyFill="1" applyBorder="1" applyAlignment="1">
      <alignment horizontal="left" wrapText="1"/>
    </xf>
    <xf numFmtId="0" fontId="20" fillId="0" borderId="21" xfId="0" applyFont="1" applyBorder="1" applyAlignment="1">
      <alignment horizontal="left" wrapText="1"/>
    </xf>
    <xf numFmtId="0" fontId="20" fillId="0" borderId="0" xfId="0" applyFont="1" applyAlignment="1">
      <alignment horizontal="left" wrapText="1"/>
    </xf>
    <xf numFmtId="0" fontId="20" fillId="0" borderId="31" xfId="0" applyFont="1" applyBorder="1" applyAlignment="1">
      <alignment horizontal="left" wrapText="1"/>
    </xf>
    <xf numFmtId="0" fontId="20"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33" xfId="0" applyFont="1" applyFill="1" applyBorder="1" applyAlignment="1">
      <alignment horizontal="left" vertical="center" wrapText="1"/>
    </xf>
    <xf numFmtId="0" fontId="20" fillId="2" borderId="5" xfId="0" applyFont="1" applyFill="1" applyBorder="1" applyAlignment="1">
      <alignment horizontal="left" wrapText="1"/>
    </xf>
    <xf numFmtId="0" fontId="20" fillId="2" borderId="6" xfId="0" applyFont="1" applyFill="1" applyBorder="1" applyAlignment="1">
      <alignment horizontal="left" wrapText="1"/>
    </xf>
    <xf numFmtId="0" fontId="20" fillId="2" borderId="33" xfId="0" applyFont="1" applyFill="1" applyBorder="1" applyAlignment="1">
      <alignment horizontal="left" wrapText="1"/>
    </xf>
    <xf numFmtId="0" fontId="20" fillId="0" borderId="21" xfId="0" applyFont="1" applyBorder="1" applyAlignment="1">
      <alignment horizontal="left" vertical="center" wrapText="1"/>
    </xf>
    <xf numFmtId="0" fontId="20" fillId="0" borderId="0" xfId="0" applyFont="1" applyAlignment="1">
      <alignment horizontal="left" vertical="center" wrapText="1"/>
    </xf>
    <xf numFmtId="0" fontId="22" fillId="2" borderId="21" xfId="0" applyFont="1" applyFill="1" applyBorder="1" applyAlignment="1">
      <alignment horizontal="left" vertical="center" wrapText="1"/>
    </xf>
    <xf numFmtId="0" fontId="22" fillId="2" borderId="0" xfId="0" applyFont="1" applyFill="1" applyAlignment="1">
      <alignment horizontal="left" vertical="center" wrapText="1"/>
    </xf>
    <xf numFmtId="0" fontId="22" fillId="2" borderId="31" xfId="0" applyFont="1" applyFill="1" applyBorder="1" applyAlignment="1">
      <alignment horizontal="left" vertical="center" wrapText="1"/>
    </xf>
    <xf numFmtId="0" fontId="31" fillId="2" borderId="21" xfId="0" applyFont="1" applyFill="1" applyBorder="1" applyAlignment="1">
      <alignment horizontal="left" vertical="center" wrapText="1"/>
    </xf>
    <xf numFmtId="0" fontId="31" fillId="2" borderId="0" xfId="0" applyFont="1" applyFill="1" applyAlignment="1">
      <alignment horizontal="left" vertical="center" wrapText="1"/>
    </xf>
    <xf numFmtId="0" fontId="31" fillId="2" borderId="31" xfId="0" applyFont="1" applyFill="1" applyBorder="1" applyAlignment="1">
      <alignment horizontal="left" vertical="center" wrapText="1"/>
    </xf>
    <xf numFmtId="0" fontId="46" fillId="2" borderId="7" xfId="0" applyFont="1" applyFill="1" applyBorder="1" applyAlignment="1" applyProtection="1">
      <alignment horizontal="center" vertical="center" wrapText="1"/>
      <protection hidden="1"/>
    </xf>
    <xf numFmtId="0" fontId="46" fillId="2" borderId="6" xfId="0" applyFont="1" applyFill="1" applyBorder="1" applyAlignment="1" applyProtection="1">
      <alignment horizontal="center" vertical="center" wrapText="1"/>
      <protection hidden="1"/>
    </xf>
    <xf numFmtId="0" fontId="10" fillId="7" borderId="24" xfId="0" applyFont="1" applyFill="1" applyBorder="1" applyAlignment="1" applyProtection="1">
      <alignment horizontal="left" vertical="center"/>
      <protection hidden="1"/>
    </xf>
    <xf numFmtId="0" fontId="10" fillId="7" borderId="29" xfId="0" applyFont="1" applyFill="1" applyBorder="1" applyAlignment="1" applyProtection="1">
      <alignment horizontal="left" vertical="center"/>
      <protection hidden="1"/>
    </xf>
    <xf numFmtId="0" fontId="5" fillId="0" borderId="15" xfId="0" applyFont="1" applyBorder="1" applyAlignment="1" applyProtection="1">
      <alignment horizontal="center" vertical="center" wrapText="1"/>
      <protection locked="0"/>
    </xf>
    <xf numFmtId="0" fontId="5" fillId="0" borderId="18" xfId="0" applyFont="1" applyBorder="1" applyAlignment="1" applyProtection="1">
      <alignment horizontal="center" vertical="center" wrapText="1"/>
      <protection locked="0"/>
    </xf>
    <xf numFmtId="0" fontId="10" fillId="7" borderId="57" xfId="0" applyFont="1" applyFill="1" applyBorder="1" applyAlignment="1" applyProtection="1">
      <alignment horizontal="left" vertical="center"/>
      <protection hidden="1"/>
    </xf>
    <xf numFmtId="0" fontId="10" fillId="7" borderId="61" xfId="0" applyFont="1" applyFill="1" applyBorder="1" applyAlignment="1" applyProtection="1">
      <alignment horizontal="left" vertical="center"/>
      <protection hidden="1"/>
    </xf>
    <xf numFmtId="0" fontId="32" fillId="0" borderId="54" xfId="0" applyFont="1" applyBorder="1" applyAlignment="1" applyProtection="1">
      <alignment horizontal="left" vertical="top" wrapText="1"/>
      <protection locked="0"/>
    </xf>
    <xf numFmtId="0" fontId="32" fillId="0" borderId="65" xfId="0" applyFont="1" applyBorder="1" applyAlignment="1" applyProtection="1">
      <alignment horizontal="left" vertical="top" wrapText="1"/>
      <protection locked="0"/>
    </xf>
    <xf numFmtId="0" fontId="32" fillId="0" borderId="66" xfId="0" applyFont="1" applyBorder="1" applyAlignment="1" applyProtection="1">
      <alignment horizontal="left" vertical="top" wrapText="1"/>
      <protection locked="0"/>
    </xf>
    <xf numFmtId="14" fontId="5" fillId="0" borderId="27" xfId="0" applyNumberFormat="1" applyFont="1" applyBorder="1" applyAlignment="1" applyProtection="1">
      <alignment horizontal="center" vertical="center" wrapText="1"/>
      <protection locked="0"/>
    </xf>
    <xf numFmtId="0" fontId="5" fillId="0" borderId="28" xfId="0" applyFont="1" applyBorder="1" applyAlignment="1" applyProtection="1">
      <alignment horizontal="center" vertical="center" wrapText="1"/>
      <protection locked="0"/>
    </xf>
    <xf numFmtId="0" fontId="5" fillId="0" borderId="35" xfId="0" applyFont="1" applyBorder="1" applyAlignment="1" applyProtection="1">
      <alignment horizontal="center" vertical="center" wrapText="1"/>
      <protection locked="0"/>
    </xf>
    <xf numFmtId="0" fontId="10" fillId="7" borderId="25" xfId="0" applyFont="1" applyFill="1" applyBorder="1" applyAlignment="1" applyProtection="1">
      <alignment horizontal="left" vertical="center"/>
      <protection hidden="1"/>
    </xf>
    <xf numFmtId="0" fontId="10" fillId="7" borderId="26" xfId="0" applyFont="1" applyFill="1" applyBorder="1" applyAlignment="1" applyProtection="1">
      <alignment horizontal="left" vertical="center"/>
      <protection hidden="1"/>
    </xf>
    <xf numFmtId="0" fontId="5" fillId="0" borderId="14" xfId="0" applyFont="1" applyBorder="1" applyAlignment="1" applyProtection="1">
      <alignment horizontal="center" vertical="center"/>
      <protection locked="0"/>
    </xf>
    <xf numFmtId="0" fontId="5" fillId="0" borderId="17" xfId="0" applyFont="1" applyBorder="1" applyAlignment="1" applyProtection="1">
      <alignment horizontal="center" vertical="center"/>
      <protection locked="0"/>
    </xf>
    <xf numFmtId="0" fontId="5" fillId="0" borderId="15" xfId="0" applyFont="1" applyBorder="1" applyAlignment="1" applyProtection="1">
      <alignment horizontal="center" vertical="center"/>
      <protection locked="0"/>
    </xf>
    <xf numFmtId="0" fontId="5" fillId="0" borderId="18" xfId="0" applyFont="1" applyBorder="1" applyAlignment="1" applyProtection="1">
      <alignment horizontal="center" vertical="center"/>
      <protection locked="0"/>
    </xf>
    <xf numFmtId="0" fontId="19" fillId="0" borderId="27" xfId="0" applyFont="1" applyBorder="1" applyAlignment="1" applyProtection="1">
      <alignment horizontal="center" vertical="center" wrapText="1"/>
      <protection locked="0"/>
    </xf>
    <xf numFmtId="0" fontId="19" fillId="0" borderId="29" xfId="0" applyFont="1" applyBorder="1" applyAlignment="1" applyProtection="1">
      <alignment horizontal="center" vertical="center" wrapText="1"/>
      <protection locked="0"/>
    </xf>
    <xf numFmtId="0" fontId="19" fillId="0" borderId="54" xfId="0" applyFont="1" applyBorder="1" applyAlignment="1" applyProtection="1">
      <alignment horizontal="center" vertical="center" wrapText="1"/>
      <protection locked="0"/>
    </xf>
    <xf numFmtId="0" fontId="19" fillId="0" borderId="61" xfId="0" applyFont="1" applyBorder="1" applyAlignment="1" applyProtection="1">
      <alignment horizontal="center" vertical="center" wrapText="1"/>
      <protection locked="0"/>
    </xf>
    <xf numFmtId="0" fontId="23" fillId="4" borderId="58" xfId="0" applyFont="1" applyFill="1" applyBorder="1" applyAlignment="1">
      <alignment horizontal="center" vertical="center" wrapText="1"/>
    </xf>
    <xf numFmtId="0" fontId="23" fillId="4" borderId="26" xfId="0" applyFont="1" applyFill="1" applyBorder="1" applyAlignment="1">
      <alignment horizontal="center" vertical="center" wrapText="1"/>
    </xf>
    <xf numFmtId="0" fontId="23" fillId="4" borderId="62" xfId="0" applyFont="1" applyFill="1" applyBorder="1" applyAlignment="1">
      <alignment horizontal="center" vertical="center" wrapText="1"/>
    </xf>
    <xf numFmtId="0" fontId="23" fillId="4" borderId="41" xfId="0" applyFont="1" applyFill="1" applyBorder="1" applyAlignment="1">
      <alignment horizontal="center" vertical="center" wrapText="1"/>
    </xf>
    <xf numFmtId="0" fontId="34" fillId="10" borderId="25" xfId="0" applyFont="1" applyFill="1" applyBorder="1" applyAlignment="1" applyProtection="1">
      <alignment horizontal="center" vertical="center"/>
      <protection hidden="1"/>
    </xf>
    <xf numFmtId="0" fontId="34" fillId="10" borderId="59" xfId="0" applyFont="1" applyFill="1" applyBorder="1" applyAlignment="1" applyProtection="1">
      <alignment horizontal="center" vertical="center"/>
      <protection hidden="1"/>
    </xf>
    <xf numFmtId="0" fontId="34" fillId="10" borderId="1" xfId="0" applyFont="1" applyFill="1" applyBorder="1" applyAlignment="1" applyProtection="1">
      <alignment horizontal="center" vertical="center"/>
      <protection hidden="1"/>
    </xf>
    <xf numFmtId="0" fontId="34" fillId="10" borderId="52" xfId="0" applyFont="1" applyFill="1" applyBorder="1" applyAlignment="1" applyProtection="1">
      <alignment horizontal="center" vertical="center"/>
      <protection hidden="1"/>
    </xf>
    <xf numFmtId="0" fontId="34" fillId="10" borderId="3" xfId="0" applyFont="1" applyFill="1" applyBorder="1" applyAlignment="1" applyProtection="1">
      <alignment horizontal="center" vertical="center"/>
      <protection hidden="1"/>
    </xf>
    <xf numFmtId="0" fontId="41" fillId="2" borderId="1" xfId="0" applyFont="1" applyFill="1" applyBorder="1" applyAlignment="1" applyProtection="1">
      <alignment horizontal="left" vertical="center"/>
      <protection hidden="1"/>
    </xf>
    <xf numFmtId="0" fontId="41" fillId="2" borderId="2" xfId="0" applyFont="1" applyFill="1" applyBorder="1" applyAlignment="1" applyProtection="1">
      <alignment horizontal="left" vertical="center"/>
      <protection hidden="1"/>
    </xf>
    <xf numFmtId="0" fontId="41" fillId="2" borderId="3" xfId="0" applyFont="1" applyFill="1" applyBorder="1" applyAlignment="1" applyProtection="1">
      <alignment horizontal="left" vertical="center"/>
      <protection hidden="1"/>
    </xf>
    <xf numFmtId="0" fontId="29" fillId="2" borderId="0" xfId="0" applyFont="1" applyFill="1" applyAlignment="1" applyProtection="1">
      <alignment horizontal="center" vertical="center"/>
      <protection hidden="1"/>
    </xf>
    <xf numFmtId="0" fontId="41" fillId="2" borderId="5" xfId="0" applyFont="1" applyFill="1" applyBorder="1" applyAlignment="1" applyProtection="1">
      <alignment horizontal="left" vertical="center"/>
      <protection hidden="1"/>
    </xf>
    <xf numFmtId="0" fontId="41" fillId="2" borderId="6" xfId="0" applyFont="1" applyFill="1" applyBorder="1" applyAlignment="1" applyProtection="1">
      <alignment horizontal="left" vertical="center"/>
      <protection hidden="1"/>
    </xf>
    <xf numFmtId="0" fontId="20" fillId="6" borderId="0" xfId="0" applyFont="1" applyFill="1" applyAlignment="1" applyProtection="1">
      <alignment horizontal="left" vertical="center"/>
      <protection hidden="1"/>
    </xf>
    <xf numFmtId="0" fontId="19" fillId="0" borderId="27" xfId="0" applyFont="1" applyBorder="1" applyAlignment="1" applyProtection="1">
      <alignment horizontal="left" vertical="center" wrapText="1"/>
      <protection locked="0"/>
    </xf>
    <xf numFmtId="0" fontId="19" fillId="0" borderId="29" xfId="0" applyFont="1" applyBorder="1" applyAlignment="1" applyProtection="1">
      <alignment horizontal="left" vertical="center" wrapText="1"/>
      <protection locked="0"/>
    </xf>
    <xf numFmtId="0" fontId="33" fillId="0" borderId="1" xfId="0" applyFont="1" applyBorder="1" applyAlignment="1" applyProtection="1">
      <alignment horizontal="left" vertical="center"/>
      <protection hidden="1"/>
    </xf>
    <xf numFmtId="0" fontId="33" fillId="0" borderId="2" xfId="0" applyFont="1" applyBorder="1" applyAlignment="1" applyProtection="1">
      <alignment horizontal="left" vertical="center"/>
      <protection hidden="1"/>
    </xf>
    <xf numFmtId="0" fontId="33" fillId="0" borderId="3" xfId="0" applyFont="1" applyBorder="1" applyAlignment="1" applyProtection="1">
      <alignment horizontal="left" vertical="center"/>
      <protection hidden="1"/>
    </xf>
    <xf numFmtId="0" fontId="45" fillId="10" borderId="0" xfId="0" applyFont="1" applyFill="1" applyAlignment="1">
      <alignment horizontal="left" vertical="center"/>
    </xf>
    <xf numFmtId="14" fontId="44" fillId="0" borderId="1" xfId="0" applyNumberFormat="1" applyFont="1" applyBorder="1" applyAlignment="1" applyProtection="1">
      <alignment horizontal="center" vertical="center" wrapText="1"/>
      <protection locked="0"/>
    </xf>
    <xf numFmtId="14" fontId="44" fillId="0" borderId="2" xfId="0" applyNumberFormat="1" applyFont="1" applyBorder="1" applyAlignment="1" applyProtection="1">
      <alignment horizontal="center" vertical="center" wrapText="1"/>
      <protection locked="0"/>
    </xf>
    <xf numFmtId="14" fontId="44" fillId="0" borderId="3" xfId="0" applyNumberFormat="1" applyFont="1" applyBorder="1" applyAlignment="1" applyProtection="1">
      <alignment horizontal="center" vertical="center" wrapText="1"/>
      <protection locked="0"/>
    </xf>
    <xf numFmtId="0" fontId="44" fillId="0" borderId="1" xfId="0" applyFont="1" applyBorder="1" applyAlignment="1" applyProtection="1">
      <alignment horizontal="center" vertical="center"/>
      <protection locked="0"/>
    </xf>
    <xf numFmtId="0" fontId="44" fillId="0" borderId="6" xfId="0" applyFont="1" applyBorder="1" applyAlignment="1" applyProtection="1">
      <alignment horizontal="center" vertical="center"/>
      <protection locked="0"/>
    </xf>
    <xf numFmtId="0" fontId="44" fillId="0" borderId="33" xfId="0" applyFont="1" applyBorder="1" applyAlignment="1" applyProtection="1">
      <alignment horizontal="center" vertical="center"/>
      <protection locked="0"/>
    </xf>
    <xf numFmtId="0" fontId="43" fillId="10" borderId="45" xfId="0" applyFont="1" applyFill="1" applyBorder="1" applyAlignment="1">
      <alignment horizontal="center" vertical="center" wrapText="1"/>
    </xf>
    <xf numFmtId="0" fontId="43" fillId="10" borderId="38" xfId="0" applyFont="1" applyFill="1" applyBorder="1" applyAlignment="1">
      <alignment horizontal="center" vertical="center" wrapText="1"/>
    </xf>
    <xf numFmtId="0" fontId="43" fillId="10" borderId="37" xfId="0" applyFont="1" applyFill="1" applyBorder="1" applyAlignment="1">
      <alignment horizontal="center" vertical="center" wrapText="1"/>
    </xf>
    <xf numFmtId="0" fontId="22" fillId="3" borderId="1" xfId="0" applyFont="1" applyFill="1" applyBorder="1" applyAlignment="1" applyProtection="1">
      <alignment horizontal="left" vertical="center" wrapText="1"/>
      <protection hidden="1"/>
    </xf>
    <xf numFmtId="0" fontId="22" fillId="3" borderId="2" xfId="0" applyFont="1" applyFill="1" applyBorder="1" applyAlignment="1" applyProtection="1">
      <alignment horizontal="left" vertical="center" wrapText="1"/>
      <protection hidden="1"/>
    </xf>
    <xf numFmtId="0" fontId="22" fillId="3" borderId="3" xfId="0" applyFont="1" applyFill="1" applyBorder="1" applyAlignment="1" applyProtection="1">
      <alignment horizontal="left" vertical="center" wrapText="1"/>
      <protection hidden="1"/>
    </xf>
    <xf numFmtId="0" fontId="23" fillId="4" borderId="20" xfId="0" applyFont="1" applyFill="1" applyBorder="1" applyAlignment="1" applyProtection="1">
      <alignment horizontal="center" vertical="center" wrapText="1"/>
      <protection hidden="1"/>
    </xf>
    <xf numFmtId="0" fontId="23" fillId="4" borderId="7" xfId="0" applyFont="1" applyFill="1" applyBorder="1" applyAlignment="1" applyProtection="1">
      <alignment horizontal="center" vertical="center" wrapText="1"/>
      <protection hidden="1"/>
    </xf>
    <xf numFmtId="0" fontId="23" fillId="4" borderId="63" xfId="0" applyFont="1" applyFill="1" applyBorder="1" applyAlignment="1" applyProtection="1">
      <alignment horizontal="center" vertical="center" wrapText="1"/>
      <protection hidden="1"/>
    </xf>
    <xf numFmtId="0" fontId="7" fillId="8" borderId="12" xfId="0" applyFont="1" applyFill="1" applyBorder="1" applyAlignment="1" applyProtection="1">
      <alignment horizontal="center" vertical="center" wrapText="1"/>
      <protection hidden="1"/>
    </xf>
    <xf numFmtId="0" fontId="7" fillId="8" borderId="15" xfId="0" applyFont="1" applyFill="1" applyBorder="1" applyAlignment="1" applyProtection="1">
      <alignment horizontal="center" vertical="center" wrapText="1"/>
      <protection hidden="1"/>
    </xf>
    <xf numFmtId="0" fontId="7" fillId="3" borderId="32" xfId="0" applyFont="1" applyFill="1" applyBorder="1" applyAlignment="1" applyProtection="1">
      <alignment horizontal="left" vertical="center" wrapText="1"/>
      <protection hidden="1"/>
    </xf>
    <xf numFmtId="0" fontId="7" fillId="3" borderId="22" xfId="0" applyFont="1" applyFill="1" applyBorder="1" applyAlignment="1" applyProtection="1">
      <alignment horizontal="left" vertical="center" wrapText="1"/>
      <protection hidden="1"/>
    </xf>
    <xf numFmtId="43" fontId="21" fillId="3" borderId="12" xfId="1" applyFont="1" applyFill="1" applyBorder="1" applyAlignment="1" applyProtection="1">
      <alignment horizontal="left" vertical="center" wrapText="1"/>
      <protection hidden="1"/>
    </xf>
    <xf numFmtId="43" fontId="21" fillId="3" borderId="15" xfId="1" applyFont="1" applyFill="1" applyBorder="1" applyAlignment="1" applyProtection="1">
      <alignment horizontal="left" vertical="center" wrapText="1"/>
      <protection hidden="1"/>
    </xf>
    <xf numFmtId="0" fontId="7" fillId="3" borderId="12" xfId="0" applyFont="1" applyFill="1" applyBorder="1" applyAlignment="1" applyProtection="1">
      <alignment horizontal="left" vertical="center" wrapText="1"/>
      <protection hidden="1"/>
    </xf>
    <xf numFmtId="0" fontId="7" fillId="3" borderId="15" xfId="0" applyFont="1" applyFill="1" applyBorder="1" applyAlignment="1" applyProtection="1">
      <alignment horizontal="left" vertical="center" wrapText="1"/>
      <protection hidden="1"/>
    </xf>
    <xf numFmtId="43" fontId="21" fillId="3" borderId="32" xfId="1" applyFont="1" applyFill="1" applyBorder="1" applyAlignment="1" applyProtection="1">
      <alignment horizontal="left" vertical="center" wrapText="1"/>
      <protection hidden="1"/>
    </xf>
    <xf numFmtId="43" fontId="21" fillId="3" borderId="22" xfId="1" applyFont="1" applyFill="1" applyBorder="1" applyAlignment="1" applyProtection="1">
      <alignment horizontal="left" vertical="center" wrapText="1"/>
      <protection hidden="1"/>
    </xf>
    <xf numFmtId="0" fontId="22" fillId="3" borderId="52" xfId="0" applyFont="1" applyFill="1" applyBorder="1" applyAlignment="1" applyProtection="1">
      <alignment horizontal="left" vertical="center" wrapText="1"/>
      <protection hidden="1"/>
    </xf>
    <xf numFmtId="0" fontId="23" fillId="4" borderId="1" xfId="0" applyFont="1" applyFill="1" applyBorder="1" applyAlignment="1" applyProtection="1">
      <alignment horizontal="center" vertical="center" wrapText="1"/>
      <protection hidden="1"/>
    </xf>
    <xf numFmtId="0" fontId="23" fillId="4" borderId="2" xfId="0" applyFont="1" applyFill="1" applyBorder="1" applyAlignment="1" applyProtection="1">
      <alignment horizontal="center" vertical="center" wrapText="1"/>
      <protection hidden="1"/>
    </xf>
    <xf numFmtId="0" fontId="23" fillId="4" borderId="3" xfId="0" applyFont="1" applyFill="1" applyBorder="1" applyAlignment="1" applyProtection="1">
      <alignment horizontal="center" vertical="center" wrapText="1"/>
      <protection hidden="1"/>
    </xf>
    <xf numFmtId="43" fontId="7" fillId="3" borderId="43" xfId="0" applyNumberFormat="1" applyFont="1" applyFill="1" applyBorder="1" applyAlignment="1" applyProtection="1">
      <alignment horizontal="left" vertical="center" wrapText="1"/>
      <protection hidden="1"/>
    </xf>
    <xf numFmtId="43" fontId="7" fillId="3" borderId="42" xfId="0" applyNumberFormat="1" applyFont="1" applyFill="1" applyBorder="1" applyAlignment="1" applyProtection="1">
      <alignment horizontal="left" vertical="center" wrapText="1"/>
      <protection hidden="1"/>
    </xf>
    <xf numFmtId="0" fontId="30" fillId="0" borderId="1" xfId="0" applyFont="1" applyBorder="1" applyAlignment="1" applyProtection="1">
      <alignment horizontal="left" vertical="center"/>
      <protection hidden="1"/>
    </xf>
    <xf numFmtId="0" fontId="30" fillId="0" borderId="2" xfId="0" applyFont="1" applyBorder="1" applyAlignment="1" applyProtection="1">
      <alignment horizontal="left" vertical="center"/>
      <protection hidden="1"/>
    </xf>
    <xf numFmtId="0" fontId="30" fillId="0" borderId="3" xfId="0" applyFont="1" applyBorder="1" applyAlignment="1" applyProtection="1">
      <alignment horizontal="left" vertical="center"/>
      <protection hidden="1"/>
    </xf>
    <xf numFmtId="0" fontId="7" fillId="8" borderId="32" xfId="0" applyFont="1" applyFill="1" applyBorder="1" applyAlignment="1" applyProtection="1">
      <alignment horizontal="center" vertical="center" wrapText="1"/>
      <protection hidden="1"/>
    </xf>
    <xf numFmtId="0" fontId="7" fillId="8" borderId="22" xfId="0" applyFont="1" applyFill="1" applyBorder="1" applyAlignment="1" applyProtection="1">
      <alignment horizontal="center" vertical="center" wrapText="1"/>
      <protection hidden="1"/>
    </xf>
    <xf numFmtId="0" fontId="29" fillId="2" borderId="20" xfId="0" applyFont="1" applyFill="1" applyBorder="1" applyAlignment="1" applyProtection="1">
      <alignment horizontal="center" vertical="center" wrapText="1"/>
      <protection hidden="1"/>
    </xf>
    <xf numFmtId="0" fontId="29" fillId="2" borderId="7" xfId="0" applyFont="1" applyFill="1" applyBorder="1" applyAlignment="1" applyProtection="1">
      <alignment horizontal="center" vertical="center" wrapText="1"/>
      <protection hidden="1"/>
    </xf>
    <xf numFmtId="0" fontId="29" fillId="2" borderId="8" xfId="0" applyFont="1" applyFill="1" applyBorder="1" applyAlignment="1" applyProtection="1">
      <alignment horizontal="center" vertical="center" wrapText="1"/>
      <protection hidden="1"/>
    </xf>
    <xf numFmtId="49" fontId="7" fillId="3" borderId="12" xfId="0" applyNumberFormat="1" applyFont="1" applyFill="1" applyBorder="1" applyAlignment="1" applyProtection="1">
      <alignment horizontal="left" vertical="center" wrapText="1"/>
      <protection hidden="1"/>
    </xf>
    <xf numFmtId="49" fontId="7" fillId="3" borderId="15" xfId="0" applyNumberFormat="1" applyFont="1" applyFill="1" applyBorder="1" applyAlignment="1" applyProtection="1">
      <alignment horizontal="left" vertical="center" wrapText="1"/>
      <protection hidden="1"/>
    </xf>
    <xf numFmtId="49" fontId="7" fillId="3" borderId="32" xfId="0" applyNumberFormat="1" applyFont="1" applyFill="1" applyBorder="1" applyAlignment="1" applyProtection="1">
      <alignment horizontal="left" vertical="center" wrapText="1"/>
      <protection hidden="1"/>
    </xf>
    <xf numFmtId="49" fontId="7" fillId="3" borderId="22" xfId="0" applyNumberFormat="1" applyFont="1" applyFill="1" applyBorder="1" applyAlignment="1" applyProtection="1">
      <alignment horizontal="left" vertical="center" wrapText="1"/>
      <protection hidden="1"/>
    </xf>
    <xf numFmtId="0" fontId="23" fillId="4" borderId="37" xfId="0" applyFont="1" applyFill="1" applyBorder="1" applyAlignment="1">
      <alignment horizontal="center" vertical="center" wrapText="1"/>
    </xf>
    <xf numFmtId="0" fontId="23" fillId="4" borderId="45" xfId="0" applyFont="1" applyFill="1" applyBorder="1" applyAlignment="1">
      <alignment horizontal="center" vertical="center" wrapText="1"/>
    </xf>
    <xf numFmtId="49" fontId="7" fillId="3" borderId="43" xfId="0" applyNumberFormat="1" applyFont="1" applyFill="1" applyBorder="1" applyAlignment="1" applyProtection="1">
      <alignment horizontal="left" vertical="center" wrapText="1"/>
      <protection hidden="1"/>
    </xf>
    <xf numFmtId="49" fontId="7" fillId="3" borderId="42" xfId="0" applyNumberFormat="1" applyFont="1" applyFill="1" applyBorder="1" applyAlignment="1" applyProtection="1">
      <alignment horizontal="left" vertical="center" wrapText="1"/>
      <protection hidden="1"/>
    </xf>
    <xf numFmtId="0" fontId="61" fillId="3" borderId="27" xfId="0" applyFont="1" applyFill="1" applyBorder="1" applyAlignment="1" applyProtection="1">
      <alignment horizontal="center" vertical="center"/>
      <protection hidden="1"/>
    </xf>
    <xf numFmtId="0" fontId="61" fillId="3" borderId="28" xfId="0" applyFont="1" applyFill="1" applyBorder="1" applyAlignment="1" applyProtection="1">
      <alignment horizontal="center" vertical="center"/>
      <protection hidden="1"/>
    </xf>
    <xf numFmtId="0" fontId="61" fillId="3" borderId="35" xfId="0" applyFont="1" applyFill="1" applyBorder="1" applyAlignment="1" applyProtection="1">
      <alignment horizontal="center" vertical="center"/>
      <protection hidden="1"/>
    </xf>
    <xf numFmtId="0" fontId="61" fillId="3" borderId="58" xfId="0" applyFont="1" applyFill="1" applyBorder="1" applyAlignment="1" applyProtection="1">
      <alignment horizontal="center" vertical="center"/>
      <protection hidden="1"/>
    </xf>
    <xf numFmtId="0" fontId="61" fillId="3" borderId="30" xfId="0" applyFont="1" applyFill="1" applyBorder="1" applyAlignment="1" applyProtection="1">
      <alignment horizontal="center" vertical="center"/>
      <protection hidden="1"/>
    </xf>
    <xf numFmtId="0" fontId="61" fillId="3" borderId="59" xfId="0" applyFont="1" applyFill="1" applyBorder="1" applyAlignment="1" applyProtection="1">
      <alignment horizontal="center" vertical="center"/>
      <protection hidden="1"/>
    </xf>
    <xf numFmtId="0" fontId="60" fillId="0" borderId="25" xfId="0" applyFont="1" applyBorder="1" applyAlignment="1" applyProtection="1">
      <alignment horizontal="left" vertical="center"/>
      <protection hidden="1"/>
    </xf>
    <xf numFmtId="0" fontId="60" fillId="0" borderId="26" xfId="0" applyFont="1" applyBorder="1" applyAlignment="1" applyProtection="1">
      <alignment horizontal="left" vertical="center"/>
      <protection hidden="1"/>
    </xf>
    <xf numFmtId="0" fontId="60" fillId="0" borderId="24" xfId="0" applyFont="1" applyBorder="1" applyAlignment="1" applyProtection="1">
      <alignment horizontal="left" vertical="center"/>
      <protection hidden="1"/>
    </xf>
    <xf numFmtId="0" fontId="60" fillId="0" borderId="29" xfId="0" applyFont="1" applyBorder="1" applyAlignment="1" applyProtection="1">
      <alignment horizontal="left" vertical="center"/>
      <protection hidden="1"/>
    </xf>
    <xf numFmtId="0" fontId="60" fillId="0" borderId="57" xfId="0" applyFont="1" applyBorder="1" applyAlignment="1" applyProtection="1">
      <alignment horizontal="left" vertical="center"/>
      <protection hidden="1"/>
    </xf>
    <xf numFmtId="0" fontId="60" fillId="0" borderId="61" xfId="0" applyFont="1" applyBorder="1" applyAlignment="1" applyProtection="1">
      <alignment horizontal="left" vertical="center"/>
      <protection hidden="1"/>
    </xf>
    <xf numFmtId="0" fontId="20" fillId="2" borderId="7" xfId="0" applyFont="1" applyFill="1" applyBorder="1" applyAlignment="1" applyProtection="1">
      <alignment horizontal="left" vertical="center"/>
      <protection hidden="1"/>
    </xf>
    <xf numFmtId="0" fontId="20" fillId="2" borderId="0" xfId="0" applyFont="1" applyFill="1" applyAlignment="1" applyProtection="1">
      <alignment horizontal="left" vertical="center"/>
      <protection hidden="1"/>
    </xf>
    <xf numFmtId="0" fontId="61" fillId="3" borderId="27" xfId="0" applyFont="1" applyFill="1" applyBorder="1" applyAlignment="1" applyProtection="1">
      <alignment horizontal="center" vertical="center" wrapText="1"/>
      <protection hidden="1"/>
    </xf>
    <xf numFmtId="0" fontId="61" fillId="3" borderId="28" xfId="0" applyFont="1" applyFill="1" applyBorder="1" applyAlignment="1" applyProtection="1">
      <alignment horizontal="center" vertical="center" wrapText="1"/>
      <protection hidden="1"/>
    </xf>
    <xf numFmtId="0" fontId="61" fillId="3" borderId="35" xfId="0" applyFont="1" applyFill="1" applyBorder="1" applyAlignment="1" applyProtection="1">
      <alignment horizontal="center" vertical="center" wrapText="1"/>
      <protection hidden="1"/>
    </xf>
    <xf numFmtId="0" fontId="34" fillId="10" borderId="1" xfId="0" applyFont="1" applyFill="1" applyBorder="1" applyAlignment="1">
      <alignment horizontal="center" vertical="center" wrapText="1"/>
    </xf>
    <xf numFmtId="0" fontId="34" fillId="10" borderId="2" xfId="0" applyFont="1" applyFill="1" applyBorder="1" applyAlignment="1">
      <alignment horizontal="center" vertical="center" wrapText="1"/>
    </xf>
    <xf numFmtId="0" fontId="34" fillId="10" borderId="3" xfId="0" applyFont="1" applyFill="1" applyBorder="1" applyAlignment="1">
      <alignment horizontal="center" vertical="center" wrapText="1"/>
    </xf>
    <xf numFmtId="0" fontId="30" fillId="0" borderId="5" xfId="0" applyFont="1" applyBorder="1" applyAlignment="1" applyProtection="1">
      <alignment horizontal="left" vertical="center"/>
      <protection hidden="1"/>
    </xf>
    <xf numFmtId="0" fontId="30" fillId="0" borderId="6" xfId="0" applyFont="1" applyBorder="1" applyAlignment="1" applyProtection="1">
      <alignment horizontal="left" vertical="center"/>
      <protection hidden="1"/>
    </xf>
    <xf numFmtId="0" fontId="61" fillId="3" borderId="54" xfId="0" applyFont="1" applyFill="1" applyBorder="1" applyAlignment="1" applyProtection="1">
      <alignment horizontal="center" vertical="center" wrapText="1"/>
      <protection hidden="1"/>
    </xf>
    <xf numFmtId="0" fontId="61" fillId="3" borderId="65" xfId="0" applyFont="1" applyFill="1" applyBorder="1" applyAlignment="1" applyProtection="1">
      <alignment horizontal="center" vertical="center" wrapText="1"/>
      <protection hidden="1"/>
    </xf>
    <xf numFmtId="0" fontId="61" fillId="3" borderId="66" xfId="0" applyFont="1" applyFill="1" applyBorder="1" applyAlignment="1" applyProtection="1">
      <alignment horizontal="center" vertical="center" wrapText="1"/>
      <protection hidden="1"/>
    </xf>
    <xf numFmtId="0" fontId="30" fillId="0" borderId="11" xfId="0" applyFont="1" applyBorder="1" applyAlignment="1" applyProtection="1">
      <alignment horizontal="left" vertical="center"/>
      <protection hidden="1"/>
    </xf>
    <xf numFmtId="0" fontId="30" fillId="0" borderId="26" xfId="0" applyFont="1" applyBorder="1" applyAlignment="1" applyProtection="1">
      <alignment horizontal="left" vertical="center"/>
      <protection hidden="1"/>
    </xf>
    <xf numFmtId="0" fontId="30" fillId="0" borderId="14" xfId="0" applyFont="1" applyBorder="1" applyAlignment="1" applyProtection="1">
      <alignment horizontal="left" vertical="center"/>
      <protection hidden="1"/>
    </xf>
    <xf numFmtId="0" fontId="30" fillId="0" borderId="17" xfId="0" applyFont="1" applyBorder="1" applyAlignment="1" applyProtection="1">
      <alignment horizontal="left" vertical="center"/>
      <protection hidden="1"/>
    </xf>
    <xf numFmtId="0" fontId="22" fillId="3" borderId="37" xfId="0" applyFont="1" applyFill="1" applyBorder="1" applyAlignment="1" applyProtection="1">
      <alignment horizontal="left" vertical="center" wrapText="1"/>
      <protection hidden="1"/>
    </xf>
    <xf numFmtId="0" fontId="22" fillId="3" borderId="45" xfId="0" applyFont="1" applyFill="1" applyBorder="1" applyAlignment="1" applyProtection="1">
      <alignment horizontal="left" vertical="center" wrapText="1"/>
      <protection hidden="1"/>
    </xf>
    <xf numFmtId="0" fontId="29" fillId="0" borderId="20" xfId="0" applyFont="1" applyBorder="1" applyAlignment="1" applyProtection="1">
      <alignment horizontal="center" vertical="center"/>
      <protection hidden="1"/>
    </xf>
    <xf numFmtId="0" fontId="29" fillId="0" borderId="7" xfId="0" applyFont="1" applyBorder="1" applyAlignment="1" applyProtection="1">
      <alignment horizontal="center" vertical="center"/>
      <protection hidden="1"/>
    </xf>
    <xf numFmtId="0" fontId="29" fillId="0" borderId="8" xfId="0" applyFont="1" applyBorder="1" applyAlignment="1" applyProtection="1">
      <alignment horizontal="center" vertical="center"/>
      <protection hidden="1"/>
    </xf>
    <xf numFmtId="0" fontId="26" fillId="3" borderId="12" xfId="0" applyFont="1" applyFill="1" applyBorder="1" applyAlignment="1" applyProtection="1">
      <alignment horizontal="center" vertical="center"/>
      <protection hidden="1"/>
    </xf>
    <xf numFmtId="0" fontId="26" fillId="3" borderId="15" xfId="0" applyFont="1" applyFill="1" applyBorder="1" applyAlignment="1" applyProtection="1">
      <alignment horizontal="center" vertical="center"/>
      <protection hidden="1"/>
    </xf>
    <xf numFmtId="0" fontId="26" fillId="3" borderId="18" xfId="0" applyFont="1" applyFill="1" applyBorder="1" applyAlignment="1" applyProtection="1">
      <alignment horizontal="center" vertical="center"/>
      <protection hidden="1"/>
    </xf>
    <xf numFmtId="0" fontId="26" fillId="3" borderId="12" xfId="0" applyFont="1" applyFill="1" applyBorder="1" applyAlignment="1" applyProtection="1">
      <alignment horizontal="center" vertical="center" wrapText="1"/>
      <protection hidden="1"/>
    </xf>
    <xf numFmtId="0" fontId="26" fillId="3" borderId="15" xfId="0" applyFont="1" applyFill="1" applyBorder="1" applyAlignment="1" applyProtection="1">
      <alignment horizontal="center" vertical="center" wrapText="1"/>
      <protection hidden="1"/>
    </xf>
    <xf numFmtId="0" fontId="26" fillId="3" borderId="18" xfId="0" applyFont="1" applyFill="1" applyBorder="1" applyAlignment="1" applyProtection="1">
      <alignment horizontal="center" vertical="center" wrapText="1"/>
      <protection hidden="1"/>
    </xf>
    <xf numFmtId="0" fontId="26" fillId="3" borderId="13" xfId="0" applyFont="1" applyFill="1" applyBorder="1" applyAlignment="1" applyProtection="1">
      <alignment horizontal="center" vertical="center" wrapText="1"/>
      <protection hidden="1"/>
    </xf>
    <xf numFmtId="0" fontId="26" fillId="3" borderId="16" xfId="0" applyFont="1" applyFill="1" applyBorder="1" applyAlignment="1" applyProtection="1">
      <alignment horizontal="center" vertical="center" wrapText="1"/>
      <protection hidden="1"/>
    </xf>
    <xf numFmtId="0" fontId="26" fillId="3" borderId="19" xfId="0" applyFont="1" applyFill="1" applyBorder="1" applyAlignment="1" applyProtection="1">
      <alignment horizontal="center" vertical="center" wrapText="1"/>
      <protection hidden="1"/>
    </xf>
    <xf numFmtId="0" fontId="24" fillId="2" borderId="1" xfId="0" applyFont="1" applyFill="1" applyBorder="1" applyAlignment="1" applyProtection="1">
      <alignment horizontal="center" vertical="center"/>
      <protection hidden="1"/>
    </xf>
    <xf numFmtId="0" fontId="24" fillId="2" borderId="2" xfId="0" applyFont="1" applyFill="1" applyBorder="1" applyAlignment="1" applyProtection="1">
      <alignment horizontal="center" vertical="center"/>
      <protection hidden="1"/>
    </xf>
    <xf numFmtId="0" fontId="24" fillId="2" borderId="3" xfId="0" applyFont="1" applyFill="1" applyBorder="1" applyAlignment="1" applyProtection="1">
      <alignment horizontal="center" vertical="center"/>
      <protection hidden="1"/>
    </xf>
    <xf numFmtId="0" fontId="32" fillId="2" borderId="24" xfId="0" applyFont="1" applyFill="1" applyBorder="1" applyAlignment="1" applyProtection="1">
      <alignment horizontal="left" vertical="center"/>
      <protection hidden="1"/>
    </xf>
    <xf numFmtId="0" fontId="32" fillId="2" borderId="28" xfId="0" applyFont="1" applyFill="1" applyBorder="1" applyAlignment="1" applyProtection="1">
      <alignment horizontal="left" vertical="center"/>
      <protection hidden="1"/>
    </xf>
    <xf numFmtId="0" fontId="32" fillId="2" borderId="39" xfId="0" applyFont="1" applyFill="1" applyBorder="1" applyAlignment="1" applyProtection="1">
      <alignment horizontal="left" vertical="center"/>
      <protection hidden="1"/>
    </xf>
    <xf numFmtId="0" fontId="32" fillId="2" borderId="36" xfId="0" applyFont="1" applyFill="1" applyBorder="1" applyAlignment="1" applyProtection="1">
      <alignment horizontal="left" vertical="center"/>
      <protection hidden="1"/>
    </xf>
    <xf numFmtId="0" fontId="20" fillId="2" borderId="64" xfId="0" applyFont="1" applyFill="1" applyBorder="1" applyAlignment="1" applyProtection="1">
      <alignment horizontal="left" vertical="center" wrapText="1"/>
      <protection hidden="1"/>
    </xf>
    <xf numFmtId="0" fontId="20" fillId="2" borderId="0" xfId="0" applyFont="1" applyFill="1" applyAlignment="1" applyProtection="1">
      <alignment horizontal="left" vertical="center" wrapText="1"/>
      <protection hidden="1"/>
    </xf>
    <xf numFmtId="0" fontId="32" fillId="2" borderId="25" xfId="0" applyFont="1" applyFill="1" applyBorder="1" applyAlignment="1" applyProtection="1">
      <alignment horizontal="left" vertical="center"/>
      <protection hidden="1"/>
    </xf>
    <xf numFmtId="0" fontId="32" fillId="2" borderId="30" xfId="0" applyFont="1" applyFill="1" applyBorder="1" applyAlignment="1" applyProtection="1">
      <alignment horizontal="left" vertical="center"/>
      <protection hidden="1"/>
    </xf>
    <xf numFmtId="0" fontId="24" fillId="0" borderId="1" xfId="0" applyFont="1" applyBorder="1" applyAlignment="1" applyProtection="1">
      <alignment horizontal="left" vertical="center"/>
      <protection hidden="1"/>
    </xf>
    <xf numFmtId="0" fontId="24" fillId="0" borderId="2" xfId="0" applyFont="1" applyBorder="1" applyAlignment="1" applyProtection="1">
      <alignment horizontal="left" vertical="center"/>
      <protection hidden="1"/>
    </xf>
    <xf numFmtId="0" fontId="12" fillId="0" borderId="27" xfId="0" applyFont="1" applyBorder="1" applyAlignment="1">
      <alignment horizontal="left"/>
    </xf>
    <xf numFmtId="0" fontId="12" fillId="0" borderId="28" xfId="0" applyFont="1" applyBorder="1" applyAlignment="1">
      <alignment horizontal="left"/>
    </xf>
    <xf numFmtId="0" fontId="12" fillId="0" borderId="29" xfId="0" applyFont="1" applyBorder="1" applyAlignment="1">
      <alignment horizontal="left"/>
    </xf>
    <xf numFmtId="0" fontId="16" fillId="0" borderId="15" xfId="0" applyFont="1" applyBorder="1" applyAlignment="1">
      <alignment horizontal="center" vertical="center" wrapText="1"/>
    </xf>
    <xf numFmtId="0" fontId="16" fillId="0" borderId="18" xfId="0" applyFont="1" applyBorder="1" applyAlignment="1">
      <alignment horizontal="center" vertical="center" wrapText="1"/>
    </xf>
    <xf numFmtId="0" fontId="6" fillId="0" borderId="20"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12" fillId="0" borderId="15" xfId="0" applyFont="1" applyBorder="1" applyAlignment="1">
      <alignment horizontal="left"/>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12" fillId="0" borderId="15" xfId="0" applyFont="1" applyBorder="1" applyAlignment="1">
      <alignment horizontal="left" vertical="center"/>
    </xf>
    <xf numFmtId="0" fontId="8" fillId="7" borderId="21" xfId="0" applyFont="1" applyFill="1" applyBorder="1" applyAlignment="1">
      <alignment horizontal="center" vertical="center" wrapText="1"/>
    </xf>
    <xf numFmtId="0" fontId="8" fillId="7" borderId="0" xfId="0" applyFont="1" applyFill="1" applyAlignment="1">
      <alignment horizontal="center" vertical="center" wrapText="1"/>
    </xf>
    <xf numFmtId="0" fontId="8" fillId="7" borderId="31" xfId="0"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9" xfId="0" applyFont="1" applyBorder="1" applyAlignment="1">
      <alignment horizontal="center" vertical="center" wrapText="1"/>
    </xf>
    <xf numFmtId="0" fontId="9" fillId="0" borderId="37" xfId="0" applyFont="1" applyBorder="1" applyAlignment="1">
      <alignment horizontal="center" vertical="center"/>
    </xf>
    <xf numFmtId="0" fontId="9" fillId="0" borderId="45" xfId="0" applyFont="1" applyBorder="1" applyAlignment="1">
      <alignment horizontal="center" vertical="center"/>
    </xf>
    <xf numFmtId="0" fontId="9" fillId="0" borderId="38" xfId="0" applyFont="1" applyBorder="1" applyAlignment="1">
      <alignment horizontal="center" vertical="center"/>
    </xf>
    <xf numFmtId="0" fontId="4" fillId="0" borderId="14" xfId="0" applyFont="1" applyBorder="1" applyAlignment="1">
      <alignment horizontal="center" vertical="center" wrapText="1"/>
    </xf>
    <xf numFmtId="0" fontId="4" fillId="0" borderId="17" xfId="0" applyFont="1" applyBorder="1" applyAlignment="1">
      <alignment horizontal="center" vertical="center" wrapText="1"/>
    </xf>
  </cellXfs>
  <cellStyles count="5">
    <cellStyle name="Hipervínculo" xfId="3" builtinId="8"/>
    <cellStyle name="Millares" xfId="1" builtinId="3"/>
    <cellStyle name="Moneda" xfId="2" builtinId="4"/>
    <cellStyle name="Normal" xfId="0" builtinId="0"/>
    <cellStyle name="Porcentaje" xfId="4" builtinId="5"/>
  </cellStyles>
  <dxfs count="314">
    <dxf>
      <fill>
        <patternFill>
          <bgColor rgb="FFFFC000"/>
        </patternFill>
      </fill>
    </dxf>
    <dxf>
      <fill>
        <patternFill>
          <bgColor rgb="FFFF0000"/>
        </patternFill>
      </fill>
    </dxf>
    <dxf>
      <font>
        <color theme="6" tint="0.79998168889431442"/>
      </font>
    </dxf>
    <dxf>
      <font>
        <color theme="6" tint="0.79998168889431442"/>
      </font>
    </dxf>
    <dxf>
      <fill>
        <patternFill>
          <bgColor rgb="FFFF0000"/>
        </patternFill>
      </fill>
    </dxf>
    <dxf>
      <font>
        <color theme="6" tint="0.79998168889431442"/>
      </font>
    </dxf>
    <dxf>
      <fill>
        <patternFill>
          <bgColor rgb="FFFF0000"/>
        </patternFill>
      </fill>
    </dxf>
    <dxf>
      <font>
        <color theme="6" tint="0.79998168889431442"/>
      </font>
    </dxf>
    <dxf>
      <fill>
        <patternFill>
          <bgColor rgb="FFFF0000"/>
        </patternFill>
      </fill>
    </dxf>
    <dxf>
      <font>
        <b/>
        <i val="0"/>
        <color rgb="FFFF0000"/>
      </font>
      <fill>
        <patternFill>
          <bgColor rgb="FFFFFF00"/>
        </patternFill>
      </fill>
    </dxf>
    <dxf>
      <font>
        <b/>
        <i val="0"/>
        <color rgb="FFFF0000"/>
      </font>
      <fill>
        <patternFill>
          <bgColor rgb="FFFFFF00"/>
        </patternFill>
      </fill>
    </dxf>
    <dxf>
      <fill>
        <patternFill>
          <bgColor theme="5" tint="0.79998168889431442"/>
        </patternFill>
      </fill>
    </dxf>
    <dxf>
      <font>
        <b/>
        <i val="0"/>
        <color rgb="FFFF0000"/>
      </font>
      <fill>
        <patternFill>
          <bgColor rgb="FFFFFF00"/>
        </patternFill>
      </fill>
    </dxf>
    <dxf>
      <fill>
        <patternFill>
          <bgColor rgb="FFFFC000"/>
        </patternFill>
      </fill>
    </dxf>
    <dxf>
      <font>
        <color theme="6" tint="0.79998168889431442"/>
      </font>
    </dxf>
    <dxf>
      <fill>
        <patternFill>
          <bgColor rgb="FFFF0000"/>
        </patternFill>
      </fill>
    </dxf>
    <dxf>
      <fill>
        <patternFill>
          <bgColor rgb="FFFF0000"/>
        </patternFill>
      </fill>
    </dxf>
    <dxf>
      <font>
        <color theme="6" tint="0.79998168889431442"/>
      </font>
    </dxf>
    <dxf>
      <font>
        <color theme="6" tint="0.79998168889431442"/>
      </font>
      <fill>
        <patternFill>
          <bgColor theme="6" tint="0.79998168889431442"/>
        </patternFill>
      </fill>
    </dxf>
    <dxf>
      <fill>
        <patternFill>
          <bgColor rgb="FFFF0000"/>
        </patternFill>
      </fill>
    </dxf>
    <dxf>
      <font>
        <color theme="6" tint="0.79998168889431442"/>
      </font>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patternType="none">
          <bgColor auto="1"/>
        </patternFill>
      </fill>
    </dxf>
    <dxf>
      <font>
        <color theme="1"/>
      </font>
      <fill>
        <patternFill>
          <bgColor theme="4" tint="0.79998168889431442"/>
        </patternFill>
      </fill>
    </dxf>
    <dxf>
      <font>
        <color theme="0"/>
      </font>
      <fill>
        <patternFill patternType="none">
          <bgColor auto="1"/>
        </patternFill>
      </fill>
    </dxf>
    <dxf>
      <font>
        <color theme="1"/>
      </font>
      <fill>
        <patternFill>
          <bgColor theme="4" tint="0.79998168889431442"/>
        </patternFill>
      </fill>
    </dxf>
    <dxf>
      <font>
        <color theme="0"/>
      </font>
      <fill>
        <patternFill patternType="none">
          <bgColor auto="1"/>
        </patternFill>
      </fill>
    </dxf>
    <dxf>
      <font>
        <color theme="0"/>
      </font>
      <fill>
        <patternFill patternType="none">
          <bgColor auto="1"/>
        </patternFill>
      </fill>
    </dxf>
    <dxf>
      <font>
        <color theme="1"/>
      </font>
      <fill>
        <patternFill>
          <bgColor theme="4" tint="0.79998168889431442"/>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1"/>
      </font>
      <fill>
        <patternFill>
          <bgColor theme="4" tint="0.79998168889431442"/>
        </patternFill>
      </fill>
    </dxf>
    <dxf>
      <font>
        <color theme="0"/>
      </font>
      <fill>
        <patternFill patternType="none">
          <bgColor auto="1"/>
        </patternFill>
      </fill>
    </dxf>
    <dxf>
      <fill>
        <patternFill>
          <bgColor theme="8" tint="0.39994506668294322"/>
        </patternFill>
      </fill>
    </dxf>
    <dxf>
      <font>
        <b val="0"/>
        <i val="0"/>
        <color auto="1"/>
      </font>
      <fill>
        <patternFill>
          <bgColor theme="4" tint="0.79998168889431442"/>
        </patternFill>
      </fill>
    </dxf>
    <dxf>
      <font>
        <color auto="1"/>
      </font>
      <fill>
        <patternFill patternType="none">
          <bgColor auto="1"/>
        </patternFill>
      </fill>
    </dxf>
    <dxf>
      <font>
        <color theme="0"/>
      </font>
      <fill>
        <patternFill patternType="none">
          <bgColor auto="1"/>
        </patternFill>
      </fill>
    </dxf>
    <dxf>
      <font>
        <b/>
        <i val="0"/>
        <color auto="1"/>
      </font>
      <fill>
        <patternFill>
          <bgColor rgb="FF92D050"/>
        </patternFill>
      </fill>
    </dxf>
    <dxf>
      <font>
        <color theme="0"/>
      </font>
      <fill>
        <patternFill patternType="none">
          <bgColor auto="1"/>
        </patternFill>
      </fill>
    </dxf>
    <dxf>
      <font>
        <b val="0"/>
        <i val="0"/>
        <color auto="1"/>
      </font>
      <fill>
        <patternFill>
          <bgColor theme="4" tint="0.79998168889431442"/>
        </patternFill>
      </fill>
    </dxf>
    <dxf>
      <font>
        <color auto="1"/>
      </font>
      <fill>
        <patternFill patternType="none">
          <bgColor auto="1"/>
        </patternFill>
      </fill>
    </dxf>
    <dxf>
      <font>
        <b val="0"/>
        <i val="0"/>
        <color auto="1"/>
      </font>
      <fill>
        <patternFill>
          <bgColor theme="4" tint="0.79998168889431442"/>
        </patternFill>
      </fill>
    </dxf>
    <dxf>
      <font>
        <color auto="1"/>
      </font>
      <fill>
        <patternFill patternType="none">
          <bgColor auto="1"/>
        </patternFill>
      </fill>
    </dxf>
    <dxf>
      <font>
        <b val="0"/>
        <i val="0"/>
        <color auto="1"/>
      </font>
      <fill>
        <patternFill>
          <bgColor theme="4" tint="0.79998168889431442"/>
        </patternFill>
      </fill>
    </dxf>
    <dxf>
      <font>
        <color auto="1"/>
      </font>
      <fill>
        <patternFill patternType="none">
          <bgColor auto="1"/>
        </patternFill>
      </fill>
    </dxf>
    <dxf>
      <font>
        <b val="0"/>
        <i val="0"/>
        <color auto="1"/>
      </font>
      <fill>
        <patternFill>
          <bgColor theme="4" tint="0.79998168889431442"/>
        </patternFill>
      </fill>
    </dxf>
    <dxf>
      <font>
        <color auto="1"/>
      </font>
      <fill>
        <patternFill patternType="none">
          <bgColor auto="1"/>
        </patternFill>
      </fill>
    </dxf>
    <dxf>
      <font>
        <color theme="0"/>
      </font>
      <fill>
        <patternFill patternType="none">
          <bgColor auto="1"/>
        </patternFill>
      </fill>
    </dxf>
    <dxf>
      <font>
        <b/>
        <i val="0"/>
        <color auto="1"/>
      </font>
      <fill>
        <patternFill>
          <bgColor rgb="FF92D050"/>
        </patternFill>
      </fill>
    </dxf>
    <dxf>
      <font>
        <color theme="0"/>
      </font>
      <fill>
        <patternFill patternType="none">
          <bgColor auto="1"/>
        </patternFill>
      </fill>
    </dxf>
    <dxf>
      <font>
        <color theme="0"/>
      </font>
      <fill>
        <patternFill patternType="none">
          <bgColor auto="1"/>
        </patternFill>
      </fill>
    </dxf>
    <dxf>
      <font>
        <b/>
        <i val="0"/>
        <color auto="1"/>
      </font>
      <fill>
        <patternFill>
          <bgColor rgb="FF92D050"/>
        </patternFill>
      </fill>
    </dxf>
    <dxf>
      <font>
        <color theme="0"/>
      </font>
      <fill>
        <patternFill patternType="none">
          <bgColor auto="1"/>
        </patternFill>
      </fill>
    </dxf>
    <dxf>
      <font>
        <color theme="0"/>
      </font>
      <fill>
        <patternFill patternType="none">
          <bgColor auto="1"/>
        </patternFill>
      </fill>
    </dxf>
    <dxf>
      <font>
        <b/>
        <i val="0"/>
        <color auto="1"/>
      </font>
      <fill>
        <patternFill>
          <bgColor rgb="FF92D050"/>
        </patternFill>
      </fill>
    </dxf>
    <dxf>
      <font>
        <color theme="0"/>
      </font>
      <fill>
        <patternFill patternType="none">
          <bgColor auto="1"/>
        </patternFill>
      </fill>
    </dxf>
    <dxf>
      <font>
        <color theme="0"/>
      </font>
      <fill>
        <patternFill patternType="none">
          <bgColor auto="1"/>
        </patternFill>
      </fill>
    </dxf>
    <dxf>
      <font>
        <b/>
        <i val="0"/>
        <color auto="1"/>
      </font>
      <fill>
        <patternFill>
          <bgColor rgb="FF92D050"/>
        </patternFill>
      </fill>
    </dxf>
    <dxf>
      <font>
        <color theme="0"/>
      </font>
      <fill>
        <patternFill patternType="none">
          <bgColor auto="1"/>
        </patternFill>
      </fill>
    </dxf>
    <dxf>
      <font>
        <b val="0"/>
        <i val="0"/>
        <color auto="1"/>
      </font>
      <fill>
        <patternFill>
          <bgColor theme="4" tint="0.79998168889431442"/>
        </patternFill>
      </fill>
    </dxf>
    <dxf>
      <font>
        <color auto="1"/>
      </font>
      <fill>
        <patternFill patternType="none">
          <bgColor auto="1"/>
        </patternFill>
      </fill>
    </dxf>
    <dxf>
      <font>
        <b val="0"/>
        <i val="0"/>
        <color auto="1"/>
      </font>
      <fill>
        <patternFill>
          <bgColor theme="4" tint="0.79998168889431442"/>
        </patternFill>
      </fill>
    </dxf>
    <dxf>
      <font>
        <color auto="1"/>
      </font>
      <fill>
        <patternFill patternType="none">
          <bgColor auto="1"/>
        </patternFill>
      </fill>
    </dxf>
    <dxf>
      <font>
        <color theme="0"/>
      </font>
      <fill>
        <patternFill patternType="none">
          <bgColor auto="1"/>
        </patternFill>
      </fill>
    </dxf>
    <dxf>
      <font>
        <b/>
        <i val="0"/>
        <color rgb="FFFF0000"/>
      </font>
      <fill>
        <patternFill>
          <bgColor rgb="FFFFFF00"/>
        </patternFill>
      </fill>
    </dxf>
    <dxf>
      <fill>
        <patternFill>
          <bgColor rgb="FFF8CBC8"/>
        </patternFill>
      </fill>
      <border>
        <left style="thin">
          <color auto="1"/>
        </left>
        <right style="thin">
          <color auto="1"/>
        </right>
        <top style="thin">
          <color auto="1"/>
        </top>
        <bottom style="thin">
          <color auto="1"/>
        </bottom>
        <vertical/>
        <horizontal/>
      </border>
    </dxf>
    <dxf>
      <font>
        <color theme="0"/>
      </font>
      <fill>
        <patternFill patternType="none">
          <bgColor auto="1"/>
        </patternFill>
      </fill>
    </dxf>
    <dxf>
      <font>
        <b/>
        <i val="0"/>
        <color auto="1"/>
      </font>
      <fill>
        <patternFill>
          <bgColor theme="3" tint="0.499984740745262"/>
        </patternFill>
      </fill>
    </dxf>
    <dxf>
      <font>
        <b/>
        <i val="0"/>
        <color auto="1"/>
      </font>
      <fill>
        <patternFill>
          <bgColor theme="3" tint="0.499984740745262"/>
        </patternFill>
      </fill>
    </dxf>
    <dxf>
      <font>
        <color auto="1"/>
      </font>
      <fill>
        <patternFill patternType="none">
          <bgColor auto="1"/>
        </patternFill>
      </fill>
    </dxf>
    <dxf>
      <font>
        <b/>
        <i val="0"/>
        <color rgb="FFFF0000"/>
      </font>
      <fill>
        <patternFill>
          <bgColor rgb="FFFFFF00"/>
        </patternFill>
      </fill>
    </dxf>
    <dxf>
      <fill>
        <patternFill>
          <bgColor rgb="FFF8CBC8"/>
        </patternFill>
      </fill>
      <border>
        <left style="thin">
          <color auto="1"/>
        </left>
        <right style="thin">
          <color auto="1"/>
        </right>
        <top style="thin">
          <color auto="1"/>
        </top>
        <bottom style="thin">
          <color auto="1"/>
        </bottom>
        <vertical/>
        <horizontal/>
      </border>
    </dxf>
    <dxf>
      <font>
        <color theme="0"/>
      </font>
      <fill>
        <patternFill patternType="none">
          <bgColor auto="1"/>
        </patternFill>
      </fill>
    </dxf>
    <dxf>
      <font>
        <b/>
        <i val="0"/>
        <color auto="1"/>
      </font>
      <fill>
        <patternFill>
          <bgColor theme="2" tint="-0.24994659260841701"/>
        </patternFill>
      </fill>
    </dxf>
    <dxf>
      <font>
        <color theme="0"/>
      </font>
      <fill>
        <patternFill patternType="none">
          <bgColor auto="1"/>
        </patternFill>
      </fill>
    </dxf>
    <dxf>
      <font>
        <b/>
        <i val="0"/>
        <color auto="1"/>
      </font>
      <fill>
        <patternFill>
          <bgColor theme="2" tint="-0.24994659260841701"/>
        </patternFill>
      </fill>
    </dxf>
    <dxf>
      <font>
        <color auto="1"/>
      </font>
      <fill>
        <patternFill patternType="none">
          <bgColor auto="1"/>
        </patternFill>
      </fill>
    </dxf>
    <dxf>
      <font>
        <color theme="0"/>
      </font>
      <fill>
        <patternFill patternType="none">
          <bgColor auto="1"/>
        </patternFill>
      </fill>
    </dxf>
    <dxf>
      <font>
        <b/>
        <i val="0"/>
        <color rgb="FFFF0000"/>
      </font>
      <fill>
        <patternFill>
          <bgColor rgb="FFFFFF00"/>
        </patternFill>
      </fill>
    </dxf>
    <dxf>
      <fill>
        <patternFill>
          <bgColor rgb="FFF8CBC8"/>
        </patternFill>
      </fill>
      <border>
        <left style="thin">
          <color auto="1"/>
        </left>
        <right style="thin">
          <color auto="1"/>
        </right>
        <top style="thin">
          <color auto="1"/>
        </top>
        <bottom style="thin">
          <color auto="1"/>
        </bottom>
        <vertical/>
        <horizontal/>
      </border>
    </dxf>
    <dxf>
      <font>
        <b/>
        <i val="0"/>
        <color auto="1"/>
      </font>
      <fill>
        <patternFill>
          <bgColor rgb="FF92D050"/>
        </patternFill>
      </fill>
    </dxf>
    <dxf>
      <font>
        <b val="0"/>
        <i val="0"/>
        <color auto="1"/>
      </font>
      <fill>
        <patternFill>
          <bgColor rgb="FF92D050"/>
        </patternFill>
      </fill>
    </dxf>
    <dxf>
      <font>
        <color auto="1"/>
      </font>
      <fill>
        <patternFill patternType="none">
          <bgColor auto="1"/>
        </patternFill>
      </fill>
    </dxf>
    <dxf>
      <font>
        <b/>
        <i val="0"/>
        <color rgb="FFFF0000"/>
      </font>
      <fill>
        <patternFill>
          <bgColor rgb="FFFFFF00"/>
        </patternFill>
      </fill>
    </dxf>
    <dxf>
      <fill>
        <patternFill>
          <bgColor rgb="FFF8CBC8"/>
        </patternFill>
      </fill>
      <border>
        <left style="thin">
          <color auto="1"/>
        </left>
        <right style="thin">
          <color auto="1"/>
        </right>
        <top style="thin">
          <color auto="1"/>
        </top>
        <bottom style="thin">
          <color auto="1"/>
        </bottom>
        <vertical/>
        <horizontal/>
      </border>
    </dxf>
    <dxf>
      <font>
        <color theme="0"/>
      </font>
      <fill>
        <patternFill patternType="none">
          <bgColor auto="1"/>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rgb="FFF8CBC8"/>
        </patternFill>
      </fill>
      <border>
        <left style="thin">
          <color auto="1"/>
        </left>
        <right style="thin">
          <color auto="1"/>
        </right>
        <top style="thin">
          <color auto="1"/>
        </top>
        <bottom style="thin">
          <color auto="1"/>
        </bottom>
        <vertical/>
        <horizontal/>
      </border>
    </dxf>
    <dxf>
      <fill>
        <patternFill>
          <bgColor rgb="FFF8CBC8"/>
        </patternFill>
      </fill>
      <border>
        <left style="thin">
          <color auto="1"/>
        </left>
        <right style="thin">
          <color auto="1"/>
        </right>
        <top style="thin">
          <color auto="1"/>
        </top>
        <bottom style="thin">
          <color auto="1"/>
        </bottom>
        <vertical/>
        <horizontal/>
      </border>
    </dxf>
    <dxf>
      <fill>
        <patternFill>
          <bgColor rgb="FFF8CBC8"/>
        </patternFill>
      </fill>
      <border>
        <left style="thin">
          <color auto="1"/>
        </left>
        <right style="thin">
          <color auto="1"/>
        </right>
        <top style="thin">
          <color auto="1"/>
        </top>
        <bottom style="thin">
          <color auto="1"/>
        </bottom>
        <vertical/>
        <horizontal/>
      </border>
    </dxf>
    <dxf>
      <fill>
        <patternFill>
          <bgColor rgb="FFF8CBC8"/>
        </patternFill>
      </fill>
      <border>
        <left style="thin">
          <color auto="1"/>
        </left>
        <right style="thin">
          <color auto="1"/>
        </right>
        <top style="thin">
          <color auto="1"/>
        </top>
        <bottom style="thin">
          <color auto="1"/>
        </bottom>
        <vertical/>
        <horizontal/>
      </border>
    </dxf>
    <dxf>
      <font>
        <color rgb="FFFF0000"/>
      </font>
      <fill>
        <patternFill>
          <bgColor rgb="FFFF0000"/>
        </patternFill>
      </fill>
      <border>
        <left/>
        <right/>
        <top/>
        <bottom/>
      </border>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ill>
        <patternFill>
          <bgColor rgb="FFFF0000"/>
        </patternFill>
      </fill>
    </dxf>
    <dxf>
      <fill>
        <patternFill>
          <bgColor rgb="FFFF0000"/>
        </patternFill>
      </fill>
    </dxf>
    <dxf>
      <font>
        <color rgb="FFFF0000"/>
      </font>
      <fill>
        <patternFill>
          <bgColor rgb="FFFF0000"/>
        </patternFill>
      </fill>
    </dxf>
    <dxf>
      <font>
        <color rgb="FFFF0000"/>
      </font>
      <fill>
        <patternFill>
          <bgColor rgb="FFFF0000"/>
        </patternFill>
      </fill>
    </dxf>
    <dxf>
      <fill>
        <patternFill>
          <bgColor theme="5" tint="0.79998168889431442"/>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ill>
        <patternFill>
          <bgColor rgb="FFFF0000"/>
        </patternFill>
      </fill>
    </dxf>
    <dxf>
      <fill>
        <patternFill>
          <bgColor rgb="FFFF0000"/>
        </patternFill>
      </fill>
    </dxf>
    <dxf>
      <font>
        <color rgb="FFFF0000"/>
      </font>
      <fill>
        <patternFill>
          <bgColor rgb="FFFF0000"/>
        </patternFill>
      </fill>
    </dxf>
    <dxf>
      <font>
        <color rgb="FFFF0000"/>
      </font>
      <fill>
        <patternFill>
          <bgColor rgb="FFFF0000"/>
        </patternFill>
      </fill>
    </dxf>
    <dxf>
      <fill>
        <patternFill>
          <bgColor theme="5" tint="0.79998168889431442"/>
        </patternFill>
      </fill>
    </dxf>
    <dxf>
      <font>
        <b/>
        <i val="0"/>
        <color rgb="FFFF0000"/>
      </font>
      <fill>
        <patternFill>
          <bgColor rgb="FFFFFF00"/>
        </patternFill>
      </fill>
    </dxf>
    <dxf>
      <font>
        <color theme="0"/>
      </font>
      <fill>
        <patternFill>
          <bgColor theme="3"/>
        </patternFill>
      </fill>
    </dxf>
    <dxf>
      <fill>
        <patternFill>
          <bgColor theme="5" tint="0.79998168889431442"/>
        </patternFill>
      </fill>
    </dxf>
    <dxf>
      <fill>
        <patternFill>
          <bgColor theme="5" tint="0.79998168889431442"/>
        </patternFill>
      </fill>
    </dxf>
    <dxf>
      <font>
        <b/>
        <i val="0"/>
        <color rgb="FFFF0000"/>
      </font>
      <fill>
        <patternFill>
          <bgColor rgb="FFFFFF00"/>
        </patternFill>
      </fill>
    </dxf>
    <dxf>
      <font>
        <color theme="0"/>
      </font>
      <fill>
        <patternFill>
          <bgColor theme="3"/>
        </patternFill>
      </fill>
    </dxf>
    <dxf>
      <fill>
        <patternFill>
          <bgColor theme="5" tint="0.79998168889431442"/>
        </patternFill>
      </fill>
    </dxf>
    <dxf>
      <font>
        <color theme="0"/>
      </font>
      <fill>
        <patternFill>
          <bgColor theme="3"/>
        </patternFill>
      </fill>
    </dxf>
    <dxf>
      <fill>
        <patternFill>
          <bgColor theme="5" tint="0.79998168889431442"/>
        </patternFill>
      </fill>
    </dxf>
    <dxf>
      <font>
        <b/>
        <i val="0"/>
        <color rgb="FFFF0000"/>
      </font>
      <fill>
        <patternFill>
          <bgColor rgb="FFFFFF00"/>
        </patternFill>
      </fill>
    </dxf>
    <dxf>
      <font>
        <color theme="0"/>
      </font>
      <fill>
        <patternFill>
          <bgColor theme="3"/>
        </patternFill>
      </fill>
    </dxf>
    <dxf>
      <fill>
        <patternFill>
          <bgColor rgb="FFFF0000"/>
        </patternFill>
      </fill>
    </dxf>
    <dxf>
      <fill>
        <patternFill>
          <bgColor rgb="FFFF0000"/>
        </patternFill>
      </fill>
    </dxf>
    <dxf>
      <font>
        <b/>
        <i val="0"/>
        <color rgb="FFFF0000"/>
      </font>
      <fill>
        <patternFill>
          <bgColor rgb="FFFFFF00"/>
        </patternFill>
      </fill>
    </dxf>
    <dxf>
      <font>
        <color theme="0"/>
      </font>
      <fill>
        <patternFill>
          <bgColor theme="3"/>
        </patternFill>
      </fill>
    </dxf>
    <dxf>
      <font>
        <b/>
        <i val="0"/>
        <color rgb="FFFF0000"/>
      </font>
      <fill>
        <patternFill>
          <bgColor rgb="FFFFFF00"/>
        </patternFill>
      </fill>
    </dxf>
    <dxf>
      <font>
        <color rgb="FFFF0000"/>
      </font>
      <fill>
        <patternFill>
          <bgColor rgb="FFFF0000"/>
        </patternFill>
      </fill>
      <border>
        <left/>
        <right/>
        <top/>
        <bottom/>
      </border>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ill>
        <patternFill>
          <bgColor rgb="FFFF0000"/>
        </patternFill>
      </fill>
    </dxf>
    <dxf>
      <fill>
        <patternFill>
          <bgColor rgb="FFFF0000"/>
        </patternFill>
      </fill>
    </dxf>
    <dxf>
      <font>
        <color rgb="FFFF0000"/>
      </font>
      <fill>
        <patternFill>
          <bgColor rgb="FFFF0000"/>
        </patternFill>
      </fill>
    </dxf>
    <dxf>
      <font>
        <color rgb="FFFF0000"/>
      </font>
      <fill>
        <patternFill>
          <bgColor rgb="FFFF0000"/>
        </patternFill>
      </fill>
    </dxf>
    <dxf>
      <fill>
        <patternFill>
          <bgColor theme="5" tint="0.79998168889431442"/>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ill>
        <patternFill>
          <bgColor rgb="FFFF0000"/>
        </patternFill>
      </fill>
    </dxf>
    <dxf>
      <fill>
        <patternFill>
          <bgColor rgb="FFFF0000"/>
        </patternFill>
      </fill>
    </dxf>
    <dxf>
      <font>
        <color rgb="FFFF0000"/>
      </font>
      <fill>
        <patternFill>
          <bgColor rgb="FFFF0000"/>
        </patternFill>
      </fill>
    </dxf>
    <dxf>
      <font>
        <color rgb="FFFF0000"/>
      </font>
      <fill>
        <patternFill>
          <bgColor rgb="FFFF0000"/>
        </patternFill>
      </fill>
    </dxf>
    <dxf>
      <fill>
        <patternFill>
          <bgColor theme="5" tint="0.79998168889431442"/>
        </patternFill>
      </fill>
    </dxf>
    <dxf>
      <font>
        <b/>
        <i val="0"/>
        <color rgb="FFFF0000"/>
      </font>
      <fill>
        <patternFill>
          <bgColor rgb="FFFFFF00"/>
        </patternFill>
      </fill>
    </dxf>
    <dxf>
      <font>
        <color theme="0"/>
      </font>
      <fill>
        <patternFill>
          <bgColor theme="3"/>
        </patternFill>
      </fill>
    </dxf>
    <dxf>
      <fill>
        <patternFill>
          <bgColor theme="5" tint="0.79998168889431442"/>
        </patternFill>
      </fill>
    </dxf>
    <dxf>
      <fill>
        <patternFill>
          <bgColor theme="5" tint="0.79998168889431442"/>
        </patternFill>
      </fill>
    </dxf>
    <dxf>
      <font>
        <b/>
        <i val="0"/>
        <color rgb="FFFF0000"/>
      </font>
      <fill>
        <patternFill>
          <bgColor rgb="FFFFFF00"/>
        </patternFill>
      </fill>
    </dxf>
    <dxf>
      <font>
        <color theme="0"/>
      </font>
      <fill>
        <patternFill>
          <bgColor theme="3"/>
        </patternFill>
      </fill>
    </dxf>
    <dxf>
      <fill>
        <patternFill>
          <bgColor theme="5" tint="0.79998168889431442"/>
        </patternFill>
      </fill>
    </dxf>
    <dxf>
      <font>
        <color theme="0"/>
      </font>
      <fill>
        <patternFill>
          <bgColor theme="3"/>
        </patternFill>
      </fill>
    </dxf>
    <dxf>
      <fill>
        <patternFill>
          <bgColor theme="5" tint="0.79998168889431442"/>
        </patternFill>
      </fill>
    </dxf>
    <dxf>
      <font>
        <b/>
        <i val="0"/>
        <color rgb="FFFF0000"/>
      </font>
      <fill>
        <patternFill>
          <bgColor rgb="FFFFFF00"/>
        </patternFill>
      </fill>
    </dxf>
    <dxf>
      <font>
        <color theme="0"/>
      </font>
      <fill>
        <patternFill>
          <bgColor theme="3"/>
        </patternFill>
      </fill>
    </dxf>
    <dxf>
      <fill>
        <patternFill>
          <bgColor rgb="FFFF0000"/>
        </patternFill>
      </fill>
    </dxf>
    <dxf>
      <fill>
        <patternFill>
          <bgColor rgb="FFFF0000"/>
        </patternFill>
      </fill>
    </dxf>
    <dxf>
      <font>
        <b/>
        <i val="0"/>
        <color rgb="FFFF0000"/>
      </font>
      <fill>
        <patternFill>
          <bgColor rgb="FFFFFF00"/>
        </patternFill>
      </fill>
    </dxf>
    <dxf>
      <font>
        <color theme="0"/>
      </font>
      <fill>
        <patternFill>
          <bgColor theme="3"/>
        </patternFill>
      </fill>
    </dxf>
    <dxf>
      <font>
        <b/>
        <i val="0"/>
        <color rgb="FFFF0000"/>
      </font>
      <fill>
        <patternFill>
          <bgColor rgb="FFFFFF00"/>
        </patternFill>
      </fill>
    </dxf>
    <dxf>
      <font>
        <color rgb="FFFF0000"/>
      </font>
      <fill>
        <patternFill>
          <bgColor rgb="FFFF0000"/>
        </patternFill>
      </fill>
      <border>
        <left/>
        <right/>
        <top/>
        <bottom/>
      </border>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ill>
        <patternFill>
          <bgColor rgb="FFFF0000"/>
        </patternFill>
      </fill>
    </dxf>
    <dxf>
      <fill>
        <patternFill>
          <bgColor rgb="FFFF0000"/>
        </patternFill>
      </fill>
    </dxf>
    <dxf>
      <font>
        <color rgb="FFFF0000"/>
      </font>
      <fill>
        <patternFill>
          <bgColor rgb="FFFF0000"/>
        </patternFill>
      </fill>
    </dxf>
    <dxf>
      <font>
        <color rgb="FFFF0000"/>
      </font>
      <fill>
        <patternFill>
          <bgColor rgb="FFFF0000"/>
        </patternFill>
      </fill>
    </dxf>
    <dxf>
      <fill>
        <patternFill>
          <bgColor theme="5" tint="0.79998168889431442"/>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ill>
        <patternFill>
          <bgColor rgb="FFFF0000"/>
        </patternFill>
      </fill>
    </dxf>
    <dxf>
      <fill>
        <patternFill>
          <bgColor rgb="FFFF0000"/>
        </patternFill>
      </fill>
    </dxf>
    <dxf>
      <font>
        <color rgb="FFFF0000"/>
      </font>
      <fill>
        <patternFill>
          <bgColor rgb="FFFF0000"/>
        </patternFill>
      </fill>
    </dxf>
    <dxf>
      <font>
        <color rgb="FFFF0000"/>
      </font>
      <fill>
        <patternFill>
          <bgColor rgb="FFFF0000"/>
        </patternFill>
      </fill>
    </dxf>
    <dxf>
      <fill>
        <patternFill>
          <bgColor theme="5" tint="0.79998168889431442"/>
        </patternFill>
      </fill>
    </dxf>
    <dxf>
      <font>
        <b/>
        <i val="0"/>
        <color rgb="FFFF0000"/>
      </font>
      <fill>
        <patternFill>
          <bgColor rgb="FFFFFF00"/>
        </patternFill>
      </fill>
    </dxf>
    <dxf>
      <font>
        <color theme="0"/>
      </font>
      <fill>
        <patternFill>
          <bgColor theme="3"/>
        </patternFill>
      </fill>
    </dxf>
    <dxf>
      <fill>
        <patternFill>
          <bgColor theme="5" tint="0.79998168889431442"/>
        </patternFill>
      </fill>
    </dxf>
    <dxf>
      <fill>
        <patternFill>
          <bgColor theme="5" tint="0.79998168889431442"/>
        </patternFill>
      </fill>
    </dxf>
    <dxf>
      <font>
        <b/>
        <i val="0"/>
        <color rgb="FFFF0000"/>
      </font>
      <fill>
        <patternFill>
          <bgColor rgb="FFFFFF00"/>
        </patternFill>
      </fill>
    </dxf>
    <dxf>
      <font>
        <color theme="0"/>
      </font>
      <fill>
        <patternFill>
          <bgColor theme="3"/>
        </patternFill>
      </fill>
    </dxf>
    <dxf>
      <fill>
        <patternFill>
          <bgColor theme="5" tint="0.79998168889431442"/>
        </patternFill>
      </fill>
    </dxf>
    <dxf>
      <font>
        <color theme="0"/>
      </font>
      <fill>
        <patternFill>
          <bgColor theme="3"/>
        </patternFill>
      </fill>
    </dxf>
    <dxf>
      <fill>
        <patternFill>
          <bgColor theme="5" tint="0.79998168889431442"/>
        </patternFill>
      </fill>
    </dxf>
    <dxf>
      <font>
        <b/>
        <i val="0"/>
        <color rgb="FFFF0000"/>
      </font>
      <fill>
        <patternFill>
          <bgColor rgb="FFFFFF00"/>
        </patternFill>
      </fill>
    </dxf>
    <dxf>
      <font>
        <color theme="0"/>
      </font>
      <fill>
        <patternFill>
          <bgColor theme="3"/>
        </patternFill>
      </fill>
    </dxf>
    <dxf>
      <fill>
        <patternFill>
          <bgColor rgb="FFFF0000"/>
        </patternFill>
      </fill>
    </dxf>
    <dxf>
      <fill>
        <patternFill>
          <bgColor rgb="FFFF0000"/>
        </patternFill>
      </fill>
    </dxf>
    <dxf>
      <font>
        <b/>
        <i val="0"/>
        <color rgb="FFFF0000"/>
      </font>
      <fill>
        <patternFill>
          <bgColor rgb="FFFFFF00"/>
        </patternFill>
      </fill>
    </dxf>
    <dxf>
      <font>
        <color theme="0"/>
      </font>
      <fill>
        <patternFill>
          <bgColor theme="3"/>
        </patternFill>
      </fill>
    </dxf>
    <dxf>
      <font>
        <b/>
        <i val="0"/>
        <color rgb="FFFF0000"/>
      </font>
      <fill>
        <patternFill>
          <bgColor rgb="FFFFFF00"/>
        </patternFill>
      </fill>
    </dxf>
    <dxf>
      <font>
        <color rgb="FFFF0000"/>
      </font>
      <fill>
        <patternFill>
          <bgColor rgb="FFFF0000"/>
        </patternFill>
      </fill>
      <border>
        <left/>
        <right/>
        <top/>
        <bottom/>
      </border>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ill>
        <patternFill>
          <bgColor rgb="FFFF0000"/>
        </patternFill>
      </fill>
    </dxf>
    <dxf>
      <fill>
        <patternFill>
          <bgColor rgb="FFFF0000"/>
        </patternFill>
      </fill>
    </dxf>
    <dxf>
      <font>
        <color rgb="FFFF0000"/>
      </font>
      <fill>
        <patternFill>
          <bgColor rgb="FFFF0000"/>
        </patternFill>
      </fill>
    </dxf>
    <dxf>
      <font>
        <color rgb="FFFF0000"/>
      </font>
      <fill>
        <patternFill>
          <bgColor rgb="FFFF0000"/>
        </patternFill>
      </fill>
    </dxf>
    <dxf>
      <fill>
        <patternFill>
          <bgColor theme="5" tint="0.79998168889431442"/>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ill>
        <patternFill>
          <bgColor rgb="FFFF0000"/>
        </patternFill>
      </fill>
    </dxf>
    <dxf>
      <fill>
        <patternFill>
          <bgColor rgb="FFFF0000"/>
        </patternFill>
      </fill>
    </dxf>
    <dxf>
      <font>
        <color rgb="FFFF0000"/>
      </font>
      <fill>
        <patternFill>
          <bgColor rgb="FFFF0000"/>
        </patternFill>
      </fill>
    </dxf>
    <dxf>
      <font>
        <color rgb="FFFF0000"/>
      </font>
      <fill>
        <patternFill>
          <bgColor rgb="FFFF0000"/>
        </patternFill>
      </fill>
    </dxf>
    <dxf>
      <fill>
        <patternFill>
          <bgColor theme="5" tint="0.79998168889431442"/>
        </patternFill>
      </fill>
    </dxf>
    <dxf>
      <font>
        <b/>
        <i val="0"/>
        <color rgb="FFFF0000"/>
      </font>
      <fill>
        <patternFill>
          <bgColor rgb="FFFFFF00"/>
        </patternFill>
      </fill>
    </dxf>
    <dxf>
      <font>
        <color theme="0"/>
      </font>
      <fill>
        <patternFill>
          <bgColor theme="3"/>
        </patternFill>
      </fill>
    </dxf>
    <dxf>
      <fill>
        <patternFill>
          <bgColor theme="5" tint="0.79998168889431442"/>
        </patternFill>
      </fill>
    </dxf>
    <dxf>
      <fill>
        <patternFill>
          <bgColor theme="5" tint="0.79998168889431442"/>
        </patternFill>
      </fill>
    </dxf>
    <dxf>
      <font>
        <b/>
        <i val="0"/>
        <color rgb="FFFF0000"/>
      </font>
      <fill>
        <patternFill>
          <bgColor rgb="FFFFFF00"/>
        </patternFill>
      </fill>
    </dxf>
    <dxf>
      <font>
        <color theme="0"/>
      </font>
      <fill>
        <patternFill>
          <bgColor theme="3"/>
        </patternFill>
      </fill>
    </dxf>
    <dxf>
      <fill>
        <patternFill>
          <bgColor theme="5" tint="0.79998168889431442"/>
        </patternFill>
      </fill>
    </dxf>
    <dxf>
      <font>
        <color theme="0"/>
      </font>
      <fill>
        <patternFill>
          <bgColor theme="3"/>
        </patternFill>
      </fill>
    </dxf>
    <dxf>
      <fill>
        <patternFill>
          <bgColor theme="5" tint="0.79998168889431442"/>
        </patternFill>
      </fill>
    </dxf>
    <dxf>
      <font>
        <b/>
        <i val="0"/>
        <color rgb="FFFF0000"/>
      </font>
      <fill>
        <patternFill>
          <bgColor rgb="FFFFFF00"/>
        </patternFill>
      </fill>
    </dxf>
    <dxf>
      <font>
        <color theme="0"/>
      </font>
      <fill>
        <patternFill>
          <bgColor theme="3"/>
        </patternFill>
      </fill>
    </dxf>
    <dxf>
      <fill>
        <patternFill>
          <bgColor rgb="FFFF0000"/>
        </patternFill>
      </fill>
    </dxf>
    <dxf>
      <fill>
        <patternFill>
          <bgColor rgb="FFFF0000"/>
        </patternFill>
      </fill>
    </dxf>
    <dxf>
      <font>
        <b/>
        <i val="0"/>
        <color rgb="FFFF0000"/>
      </font>
      <fill>
        <patternFill>
          <bgColor rgb="FFFFFF00"/>
        </patternFill>
      </fill>
    </dxf>
    <dxf>
      <font>
        <color theme="0"/>
      </font>
      <fill>
        <patternFill>
          <bgColor theme="3"/>
        </patternFill>
      </fill>
    </dxf>
    <dxf>
      <font>
        <b/>
        <i val="0"/>
        <color rgb="FFFF0000"/>
      </font>
      <fill>
        <patternFill>
          <bgColor rgb="FFFFFF00"/>
        </patternFill>
      </fill>
    </dxf>
    <dxf>
      <fill>
        <patternFill>
          <bgColor rgb="FFFFC000"/>
        </patternFill>
      </fill>
    </dxf>
    <dxf>
      <font>
        <color rgb="FFFF0000"/>
      </font>
      <fill>
        <patternFill>
          <bgColor rgb="FFFF0000"/>
        </patternFill>
      </fill>
      <border>
        <left/>
        <right/>
        <top/>
        <bottom/>
      </border>
    </dxf>
    <dxf>
      <font>
        <color rgb="FFFF0000"/>
      </font>
      <fill>
        <patternFill>
          <bgColor rgb="FFFF0000"/>
        </patternFill>
      </fill>
      <border>
        <left/>
        <right/>
        <top/>
        <bottom/>
      </border>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rgb="FFFFFF00"/>
        </patternFill>
      </fill>
    </dxf>
    <dxf>
      <fill>
        <patternFill>
          <bgColor theme="5" tint="0.79998168889431442"/>
        </patternFill>
      </fill>
    </dxf>
    <dxf>
      <font>
        <b val="0"/>
        <i val="0"/>
        <strike val="0"/>
        <condense val="0"/>
        <extend val="0"/>
        <outline val="0"/>
        <shadow val="0"/>
        <u val="none"/>
        <vertAlign val="baseline"/>
        <sz val="10"/>
        <color auto="1"/>
        <name val="Nunito Sans"/>
        <scheme val="none"/>
      </font>
      <fill>
        <patternFill patternType="solid">
          <fgColor indexed="64"/>
          <bgColor theme="0"/>
        </patternFill>
      </fill>
      <alignment horizontal="justify" vertical="center" textRotation="0" wrapText="1" indent="0" justifyLastLine="0" shrinkToFit="0" readingOrder="0"/>
      <border diagonalUp="0" diagonalDown="0" outline="0">
        <left/>
        <right style="thin">
          <color auto="1"/>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Nunito Sans"/>
        <scheme val="none"/>
      </font>
      <fill>
        <patternFill patternType="solid">
          <fgColor indexed="64"/>
          <bgColor theme="0"/>
        </patternFill>
      </fill>
      <alignment horizontal="justify" vertical="center" textRotation="0" wrapText="1"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auto="1"/>
        </left>
        <right style="thin">
          <color auto="1"/>
        </right>
        <top/>
        <bottom/>
        <vertical style="thin">
          <color auto="1"/>
        </vertical>
      </border>
    </dxf>
    <dxf>
      <font>
        <strike val="0"/>
        <outline val="0"/>
        <shadow val="0"/>
        <u val="none"/>
        <vertAlign val="baseline"/>
        <sz val="9"/>
        <color theme="1"/>
        <name val="Nunito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top style="thin">
          <color auto="1"/>
        </top>
        <bottom style="thin">
          <color auto="1"/>
        </bottom>
      </border>
    </dxf>
    <dxf>
      <font>
        <strike val="0"/>
        <outline val="0"/>
        <shadow val="0"/>
        <u val="none"/>
        <vertAlign val="baseline"/>
        <sz val="9"/>
        <color theme="1"/>
        <name val="Nunito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style="thin">
          <color indexed="64"/>
        </right>
        <top style="thin">
          <color auto="1"/>
        </top>
        <bottom style="thin">
          <color auto="1"/>
        </bottom>
      </border>
    </dxf>
    <dxf>
      <font>
        <strike val="0"/>
        <outline val="0"/>
        <shadow val="0"/>
        <u val="none"/>
        <vertAlign val="baseline"/>
        <sz val="9"/>
        <color theme="1"/>
        <name val="Nunito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style="thin">
          <color indexed="64"/>
        </right>
        <top style="thin">
          <color auto="1"/>
        </top>
        <bottom style="thin">
          <color auto="1"/>
        </bottom>
      </border>
    </dxf>
    <dxf>
      <font>
        <strike val="0"/>
        <outline val="0"/>
        <shadow val="0"/>
        <u val="none"/>
        <vertAlign val="baseline"/>
        <sz val="9"/>
        <color theme="1"/>
        <name val="Nunito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style="thin">
          <color indexed="64"/>
        </right>
        <top style="thin">
          <color auto="1"/>
        </top>
        <bottom style="thin">
          <color auto="1"/>
        </bottom>
      </border>
    </dxf>
    <dxf>
      <font>
        <strike val="0"/>
        <outline val="0"/>
        <shadow val="0"/>
        <u val="none"/>
        <vertAlign val="baseline"/>
        <sz val="9"/>
        <color theme="1"/>
        <name val="Nunito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style="thin">
          <color indexed="64"/>
        </right>
        <top style="thin">
          <color auto="1"/>
        </top>
        <bottom style="thin">
          <color auto="1"/>
        </bottom>
      </border>
    </dxf>
    <dxf>
      <font>
        <strike val="0"/>
        <outline val="0"/>
        <shadow val="0"/>
        <u val="none"/>
        <vertAlign val="baseline"/>
        <sz val="9"/>
        <color theme="1"/>
        <name val="Nunito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9"/>
        <color theme="1"/>
        <name val="Nunito Sans"/>
        <scheme val="none"/>
      </font>
      <fill>
        <patternFill patternType="solid">
          <fgColor indexed="64"/>
          <bgColor theme="0"/>
        </patternFill>
      </fill>
      <alignment horizontal="center" vertical="center" textRotation="0" wrapText="1" indent="0" justifyLastLine="0" shrinkToFit="0" readingOrder="0"/>
      <border diagonalUp="0" diagonalDown="0" outline="0">
        <left/>
        <right style="thin">
          <color indexed="64"/>
        </right>
        <top style="thin">
          <color auto="1"/>
        </top>
        <bottom style="thin">
          <color auto="1"/>
        </bottom>
      </border>
    </dxf>
    <dxf>
      <border>
        <top style="thin">
          <color auto="1"/>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9"/>
        <color theme="1"/>
        <name val="Nunito Sans"/>
        <scheme val="none"/>
      </font>
      <fill>
        <patternFill patternType="solid">
          <fgColor indexed="64"/>
          <bgColor theme="0"/>
        </patternFill>
      </fill>
      <alignment horizontal="center" vertical="bottom" textRotation="0" wrapText="0" indent="0" justifyLastLine="0" shrinkToFit="0" readingOrder="0"/>
    </dxf>
    <dxf>
      <border>
        <bottom style="thin">
          <color auto="1"/>
        </bottom>
      </border>
    </dxf>
    <dxf>
      <font>
        <b/>
        <i val="0"/>
        <strike val="0"/>
        <condense val="0"/>
        <extend val="0"/>
        <outline val="0"/>
        <shadow val="0"/>
        <u val="none"/>
        <vertAlign val="baseline"/>
        <sz val="9"/>
        <color theme="1"/>
        <name val="Nunito Sans"/>
        <scheme val="none"/>
      </font>
      <fill>
        <patternFill patternType="solid">
          <fgColor indexed="64"/>
          <bgColor theme="0"/>
        </patternFill>
      </fill>
      <alignment horizontal="justify" vertical="center" textRotation="0" wrapText="0" indent="0" justifyLastLine="0" shrinkToFit="0" readingOrder="0"/>
      <border diagonalUp="0" diagonalDown="0" outline="0">
        <left style="thin">
          <color auto="1"/>
        </left>
        <right style="thin">
          <color auto="1"/>
        </right>
        <top/>
        <bottom/>
      </border>
    </dxf>
  </dxfs>
  <tableStyles count="0" defaultTableStyle="TableStyleMedium2" defaultPivotStyle="PivotStyleLight16"/>
  <colors>
    <mruColors>
      <color rgb="FFFFFFCC"/>
      <color rgb="FFF8CBC8"/>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161926</xdr:colOff>
      <xdr:row>0</xdr:row>
      <xdr:rowOff>104776</xdr:rowOff>
    </xdr:from>
    <xdr:to>
      <xdr:col>0</xdr:col>
      <xdr:colOff>1571626</xdr:colOff>
      <xdr:row>0</xdr:row>
      <xdr:rowOff>1000126</xdr:rowOff>
    </xdr:to>
    <xdr:pic>
      <xdr:nvPicPr>
        <xdr:cNvPr id="2" name="object 7">
          <a:extLst>
            <a:ext uri="{FF2B5EF4-FFF2-40B4-BE49-F238E27FC236}">
              <a16:creationId xmlns:a16="http://schemas.microsoft.com/office/drawing/2014/main" id="{02AFA83F-CD67-4A2B-AC7E-51BD32E8C90B}"/>
            </a:ext>
          </a:extLst>
        </xdr:cNvPr>
        <xdr:cNvPicPr/>
      </xdr:nvPicPr>
      <xdr:blipFill>
        <a:blip xmlns:r="http://schemas.openxmlformats.org/officeDocument/2006/relationships" r:embed="rId1" cstate="print"/>
        <a:stretch>
          <a:fillRect/>
        </a:stretch>
      </xdr:blipFill>
      <xdr:spPr>
        <a:xfrm>
          <a:off x="161926" y="104776"/>
          <a:ext cx="1409700" cy="8953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133350</xdr:colOff>
      <xdr:row>0</xdr:row>
      <xdr:rowOff>0</xdr:rowOff>
    </xdr:from>
    <xdr:to>
      <xdr:col>0</xdr:col>
      <xdr:colOff>3333750</xdr:colOff>
      <xdr:row>0</xdr:row>
      <xdr:rowOff>1783394</xdr:rowOff>
    </xdr:to>
    <xdr:pic>
      <xdr:nvPicPr>
        <xdr:cNvPr id="3" name="Imagen 2">
          <a:extLst>
            <a:ext uri="{FF2B5EF4-FFF2-40B4-BE49-F238E27FC236}">
              <a16:creationId xmlns:a16="http://schemas.microsoft.com/office/drawing/2014/main" id="{A0475648-3E87-4DED-BD64-B4422A0AFC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0"/>
          <a:ext cx="3200400" cy="1783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108857</xdr:rowOff>
    </xdr:from>
    <xdr:to>
      <xdr:col>0</xdr:col>
      <xdr:colOff>3200400</xdr:colOff>
      <xdr:row>0</xdr:row>
      <xdr:rowOff>1892251</xdr:rowOff>
    </xdr:to>
    <xdr:pic>
      <xdr:nvPicPr>
        <xdr:cNvPr id="4" name="Imagen 3">
          <a:extLst>
            <a:ext uri="{FF2B5EF4-FFF2-40B4-BE49-F238E27FC236}">
              <a16:creationId xmlns:a16="http://schemas.microsoft.com/office/drawing/2014/main" id="{D7FAD38E-D973-46C1-BF81-C6ABE83128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08857"/>
          <a:ext cx="3200400" cy="1783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47625</xdr:colOff>
      <xdr:row>0</xdr:row>
      <xdr:rowOff>95249</xdr:rowOff>
    </xdr:from>
    <xdr:to>
      <xdr:col>0</xdr:col>
      <xdr:colOff>1202531</xdr:colOff>
      <xdr:row>0</xdr:row>
      <xdr:rowOff>661986</xdr:rowOff>
    </xdr:to>
    <xdr:pic>
      <xdr:nvPicPr>
        <xdr:cNvPr id="2" name="object 7">
          <a:extLst>
            <a:ext uri="{FF2B5EF4-FFF2-40B4-BE49-F238E27FC236}">
              <a16:creationId xmlns:a16="http://schemas.microsoft.com/office/drawing/2014/main" id="{10F89DD0-30A0-420B-BC11-372677AEFEF1}"/>
            </a:ext>
          </a:extLst>
        </xdr:cNvPr>
        <xdr:cNvPicPr/>
      </xdr:nvPicPr>
      <xdr:blipFill>
        <a:blip xmlns:r="http://schemas.openxmlformats.org/officeDocument/2006/relationships" r:embed="rId1" cstate="print"/>
        <a:stretch>
          <a:fillRect/>
        </a:stretch>
      </xdr:blipFill>
      <xdr:spPr>
        <a:xfrm>
          <a:off x="47625" y="95249"/>
          <a:ext cx="1154906" cy="56673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76200</xdr:colOff>
      <xdr:row>0</xdr:row>
      <xdr:rowOff>38099</xdr:rowOff>
    </xdr:from>
    <xdr:to>
      <xdr:col>0</xdr:col>
      <xdr:colOff>1231106</xdr:colOff>
      <xdr:row>0</xdr:row>
      <xdr:rowOff>604836</xdr:rowOff>
    </xdr:to>
    <xdr:pic>
      <xdr:nvPicPr>
        <xdr:cNvPr id="2" name="object 7">
          <a:extLst>
            <a:ext uri="{FF2B5EF4-FFF2-40B4-BE49-F238E27FC236}">
              <a16:creationId xmlns:a16="http://schemas.microsoft.com/office/drawing/2014/main" id="{CECCA6CD-8A5B-45E9-BAA5-6C5E3431B4CD}"/>
            </a:ext>
          </a:extLst>
        </xdr:cNvPr>
        <xdr:cNvPicPr/>
      </xdr:nvPicPr>
      <xdr:blipFill>
        <a:blip xmlns:r="http://schemas.openxmlformats.org/officeDocument/2006/relationships" r:embed="rId1" cstate="print"/>
        <a:stretch>
          <a:fillRect/>
        </a:stretch>
      </xdr:blipFill>
      <xdr:spPr>
        <a:xfrm>
          <a:off x="76200" y="38099"/>
          <a:ext cx="1154906" cy="5667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38099</xdr:rowOff>
    </xdr:from>
    <xdr:to>
      <xdr:col>0</xdr:col>
      <xdr:colOff>1231106</xdr:colOff>
      <xdr:row>0</xdr:row>
      <xdr:rowOff>666750</xdr:rowOff>
    </xdr:to>
    <xdr:pic>
      <xdr:nvPicPr>
        <xdr:cNvPr id="2" name="object 7">
          <a:extLst>
            <a:ext uri="{FF2B5EF4-FFF2-40B4-BE49-F238E27FC236}">
              <a16:creationId xmlns:a16="http://schemas.microsoft.com/office/drawing/2014/main" id="{F9760F1E-8640-456A-995B-D72EA445920B}"/>
            </a:ext>
          </a:extLst>
        </xdr:cNvPr>
        <xdr:cNvPicPr/>
      </xdr:nvPicPr>
      <xdr:blipFill>
        <a:blip xmlns:r="http://schemas.openxmlformats.org/officeDocument/2006/relationships" r:embed="rId1" cstate="print"/>
        <a:stretch>
          <a:fillRect/>
        </a:stretch>
      </xdr:blipFill>
      <xdr:spPr>
        <a:xfrm>
          <a:off x="76200" y="38099"/>
          <a:ext cx="1154906" cy="6286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523110</xdr:colOff>
      <xdr:row>1</xdr:row>
      <xdr:rowOff>714374</xdr:rowOff>
    </xdr:to>
    <xdr:pic>
      <xdr:nvPicPr>
        <xdr:cNvPr id="3" name="Imagen 2">
          <a:extLst>
            <a:ext uri="{FF2B5EF4-FFF2-40B4-BE49-F238E27FC236}">
              <a16:creationId xmlns:a16="http://schemas.microsoft.com/office/drawing/2014/main" id="{B3CBCFFE-B8F7-EDF6-C05D-2B7ED1B3BC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606704" cy="14525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254000</xdr:colOff>
      <xdr:row>0</xdr:row>
      <xdr:rowOff>142875</xdr:rowOff>
    </xdr:from>
    <xdr:to>
      <xdr:col>1</xdr:col>
      <xdr:colOff>304829</xdr:colOff>
      <xdr:row>0</xdr:row>
      <xdr:rowOff>1595437</xdr:rowOff>
    </xdr:to>
    <xdr:pic>
      <xdr:nvPicPr>
        <xdr:cNvPr id="3" name="Imagen 2">
          <a:extLst>
            <a:ext uri="{FF2B5EF4-FFF2-40B4-BE49-F238E27FC236}">
              <a16:creationId xmlns:a16="http://schemas.microsoft.com/office/drawing/2014/main" id="{B6B15A65-EBBB-4477-B0A7-CB836BB5F8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4000" y="142875"/>
          <a:ext cx="2606704" cy="14525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2606704</xdr:colOff>
      <xdr:row>0</xdr:row>
      <xdr:rowOff>1452562</xdr:rowOff>
    </xdr:to>
    <xdr:pic>
      <xdr:nvPicPr>
        <xdr:cNvPr id="3" name="Imagen 2">
          <a:extLst>
            <a:ext uri="{FF2B5EF4-FFF2-40B4-BE49-F238E27FC236}">
              <a16:creationId xmlns:a16="http://schemas.microsoft.com/office/drawing/2014/main" id="{8DBC205C-28F1-488F-BAB0-8DD1B3BC8C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606704" cy="14525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2606704</xdr:colOff>
      <xdr:row>0</xdr:row>
      <xdr:rowOff>1452562</xdr:rowOff>
    </xdr:to>
    <xdr:pic>
      <xdr:nvPicPr>
        <xdr:cNvPr id="3" name="Imagen 2">
          <a:extLst>
            <a:ext uri="{FF2B5EF4-FFF2-40B4-BE49-F238E27FC236}">
              <a16:creationId xmlns:a16="http://schemas.microsoft.com/office/drawing/2014/main" id="{0B39CC38-495A-404C-A3F6-D11621D181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606704" cy="14525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178594</xdr:rowOff>
    </xdr:from>
    <xdr:to>
      <xdr:col>0</xdr:col>
      <xdr:colOff>2333625</xdr:colOff>
      <xdr:row>0</xdr:row>
      <xdr:rowOff>1478985</xdr:rowOff>
    </xdr:to>
    <xdr:pic>
      <xdr:nvPicPr>
        <xdr:cNvPr id="3" name="Imagen 2">
          <a:extLst>
            <a:ext uri="{FF2B5EF4-FFF2-40B4-BE49-F238E27FC236}">
              <a16:creationId xmlns:a16="http://schemas.microsoft.com/office/drawing/2014/main" id="{017BB401-C5C7-4F95-AD02-FEDF2AA1FF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78594"/>
          <a:ext cx="2333625" cy="13003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40822</xdr:colOff>
      <xdr:row>0</xdr:row>
      <xdr:rowOff>136071</xdr:rowOff>
    </xdr:from>
    <xdr:to>
      <xdr:col>0</xdr:col>
      <xdr:colOff>2647526</xdr:colOff>
      <xdr:row>0</xdr:row>
      <xdr:rowOff>1588633</xdr:rowOff>
    </xdr:to>
    <xdr:pic>
      <xdr:nvPicPr>
        <xdr:cNvPr id="2" name="Imagen 1">
          <a:extLst>
            <a:ext uri="{FF2B5EF4-FFF2-40B4-BE49-F238E27FC236}">
              <a16:creationId xmlns:a16="http://schemas.microsoft.com/office/drawing/2014/main" id="{CDA65E05-F94C-456E-8728-1FBB3D4C77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822" y="136071"/>
          <a:ext cx="2606704" cy="14525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361950</xdr:colOff>
      <xdr:row>1</xdr:row>
      <xdr:rowOff>247650</xdr:rowOff>
    </xdr:from>
    <xdr:to>
      <xdr:col>1</xdr:col>
      <xdr:colOff>1866900</xdr:colOff>
      <xdr:row>1</xdr:row>
      <xdr:rowOff>2031044</xdr:rowOff>
    </xdr:to>
    <xdr:pic>
      <xdr:nvPicPr>
        <xdr:cNvPr id="2" name="Imagen 1">
          <a:extLst>
            <a:ext uri="{FF2B5EF4-FFF2-40B4-BE49-F238E27FC236}">
              <a16:creationId xmlns:a16="http://schemas.microsoft.com/office/drawing/2014/main" id="{51AD10A9-C83B-4940-AF54-D9B9B88D3A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476250"/>
          <a:ext cx="3200400" cy="1783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C4F64C66-95FD-4282-B954-6FA0869A3FE1}" name="Tabla316" displayName="Tabla316" ref="A16:G21" totalsRowShown="0" headerRowDxfId="313" dataDxfId="311" headerRowBorderDxfId="312" tableBorderDxfId="310" totalsRowBorderDxfId="309">
  <autoFilter ref="A16:G21" xr:uid="{C4F64C66-95FD-4282-B954-6FA0869A3FE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27D3581-1F39-487B-8E5B-EC2AB4400660}" name="TIPO DE PROYECTO" dataDxfId="308"/>
    <tableColumn id="2" xr3:uid="{E80E84EB-1770-4797-8418-7EFD7E6FD859}" name="a) Costes de personal." dataDxfId="307"/>
    <tableColumn id="3" xr3:uid="{564D6E40-456E-48ED-86F5-1284C6992C80}" name="b) Colaboraciones externas. " dataDxfId="306"/>
    <tableColumn id="4" xr3:uid="{09B94069-9A9F-49BE-9903-461FBB406B1C}" name="c) Costes indirectos. " dataDxfId="305"/>
    <tableColumn id="5" xr3:uid="{4C218319-AD73-4601-BBAB-94E51D724934}" name="d) Costes de inversión en activos materiales   " dataDxfId="304"/>
    <tableColumn id="6" xr3:uid="{2363E85D-2B89-42FA-A2F2-AA956DD342EB}" name="e) Costes de inversiones inmateriales " dataDxfId="303"/>
    <tableColumn id="7" xr3:uid="{EDDD7AAF-E5F7-41B1-A224-C411B2D4BFCF}" name="f) Gastos de viajes" dataDxfId="30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D55336F-73F6-435D-9646-4202777521DB}" name="Tabla3" displayName="Tabla3" ref="A3:A38" totalsRowShown="0" headerRowDxfId="301" dataDxfId="299" headerRowBorderDxfId="300" tableBorderDxfId="298" totalsRowBorderDxfId="297">
  <autoFilter ref="A3:A38" xr:uid="{FD55336F-73F6-435D-9646-4202777521DB}">
    <filterColumn colId="0" hiddenButton="1"/>
  </autoFilter>
  <tableColumns count="1">
    <tableColumn id="1" xr3:uid="{FC5145E1-FD3F-4F7C-A09B-2AAA0E4DC2D0}" name="DOCUMENTO" dataDxfId="296"/>
  </tableColumns>
  <tableStyleInfo name="TableStyleLight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borm.es/services/anuncio/ano/2024/numero/2114/pdf?id=826560" TargetMode="External"/><Relationship Id="rId4"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2.x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1BFA2-EAF4-4DB1-AFA3-A19F262D552E}">
  <sheetPr>
    <tabColor theme="0" tint="-0.249977111117893"/>
    <pageSetUpPr fitToPage="1"/>
  </sheetPr>
  <dimension ref="A1:T78"/>
  <sheetViews>
    <sheetView zoomScale="80" zoomScaleNormal="80" workbookViewId="0">
      <selection activeCell="I11" sqref="I11"/>
    </sheetView>
  </sheetViews>
  <sheetFormatPr baseColWidth="10" defaultColWidth="11.42578125" defaultRowHeight="18.75" x14ac:dyDescent="0.4"/>
  <cols>
    <col min="1" max="1" width="32.28515625" style="33" customWidth="1"/>
    <col min="2" max="2" width="13.42578125" style="33" customWidth="1"/>
    <col min="3" max="3" width="16.5703125" style="33" customWidth="1"/>
    <col min="4" max="4" width="11.5703125" style="33" customWidth="1"/>
    <col min="5" max="5" width="20.85546875" style="33" customWidth="1"/>
    <col min="6" max="6" width="13.42578125" style="33" customWidth="1"/>
    <col min="7" max="7" width="19.28515625" style="33" customWidth="1"/>
    <col min="8" max="20" width="11.42578125" style="32"/>
    <col min="21" max="16384" width="11.42578125" style="33"/>
  </cols>
  <sheetData>
    <row r="1" spans="1:7" ht="87" customHeight="1" x14ac:dyDescent="0.4">
      <c r="A1" s="379" t="s">
        <v>0</v>
      </c>
      <c r="B1" s="380"/>
      <c r="C1" s="380"/>
      <c r="D1" s="380"/>
      <c r="E1" s="380"/>
      <c r="F1" s="380"/>
      <c r="G1" s="381"/>
    </row>
    <row r="2" spans="1:7" ht="44.25" customHeight="1" thickBot="1" x14ac:dyDescent="0.45">
      <c r="A2" s="385" t="s">
        <v>1</v>
      </c>
      <c r="B2" s="386"/>
      <c r="C2" s="386"/>
      <c r="D2" s="386"/>
      <c r="E2" s="386"/>
      <c r="F2" s="386"/>
      <c r="G2" s="387"/>
    </row>
    <row r="3" spans="1:7" ht="3" customHeight="1" thickBot="1" x14ac:dyDescent="0.45">
      <c r="A3" s="32"/>
      <c r="B3" s="32"/>
      <c r="C3" s="32"/>
      <c r="D3" s="32"/>
      <c r="E3" s="32"/>
      <c r="F3" s="32"/>
      <c r="G3" s="32"/>
    </row>
    <row r="4" spans="1:7" ht="22.5" x14ac:dyDescent="0.45">
      <c r="A4" s="123" t="s">
        <v>2</v>
      </c>
      <c r="B4" s="124"/>
      <c r="C4" s="124"/>
      <c r="D4" s="124"/>
      <c r="E4" s="124"/>
      <c r="F4" s="124"/>
      <c r="G4" s="125"/>
    </row>
    <row r="5" spans="1:7" ht="16.5" customHeight="1" x14ac:dyDescent="0.4">
      <c r="A5" s="90"/>
      <c r="B5" s="32"/>
      <c r="C5" s="32"/>
      <c r="D5" s="32"/>
      <c r="E5" s="32"/>
      <c r="F5" s="32"/>
      <c r="G5" s="91"/>
    </row>
    <row r="6" spans="1:7" ht="21" customHeight="1" x14ac:dyDescent="0.4">
      <c r="A6" s="382" t="s">
        <v>212</v>
      </c>
      <c r="B6" s="383"/>
      <c r="C6" s="383"/>
      <c r="D6" s="383"/>
      <c r="E6" s="383"/>
      <c r="F6" s="383"/>
      <c r="G6" s="384"/>
    </row>
    <row r="7" spans="1:7" ht="35.25" customHeight="1" x14ac:dyDescent="0.4">
      <c r="A7" s="388" t="s">
        <v>3</v>
      </c>
      <c r="B7" s="389"/>
      <c r="C7" s="389"/>
      <c r="D7" s="389"/>
      <c r="E7" s="389"/>
      <c r="F7" s="389"/>
      <c r="G7" s="390"/>
    </row>
    <row r="8" spans="1:7" ht="17.25" customHeight="1" x14ac:dyDescent="0.4">
      <c r="A8" s="388" t="s">
        <v>210</v>
      </c>
      <c r="B8" s="389"/>
      <c r="C8" s="389"/>
      <c r="D8" s="229"/>
      <c r="E8" s="227"/>
      <c r="F8" s="227"/>
      <c r="G8" s="228"/>
    </row>
    <row r="9" spans="1:7" ht="18.75" customHeight="1" x14ac:dyDescent="0.4">
      <c r="A9" s="388" t="s">
        <v>211</v>
      </c>
      <c r="B9" s="389"/>
      <c r="C9" s="389"/>
      <c r="D9" s="389"/>
      <c r="E9" s="389"/>
      <c r="F9" s="389"/>
      <c r="G9" s="390"/>
    </row>
    <row r="10" spans="1:7" ht="27" customHeight="1" x14ac:dyDescent="0.4">
      <c r="A10" s="388"/>
      <c r="B10" s="389"/>
      <c r="C10" s="389"/>
      <c r="D10" s="389"/>
      <c r="E10" s="389"/>
      <c r="F10" s="389"/>
      <c r="G10" s="390"/>
    </row>
    <row r="11" spans="1:7" ht="30.75" customHeight="1" x14ac:dyDescent="0.4">
      <c r="A11" s="388" t="s">
        <v>4</v>
      </c>
      <c r="B11" s="389"/>
      <c r="C11" s="389"/>
      <c r="D11" s="389"/>
      <c r="E11" s="389"/>
      <c r="F11" s="389"/>
      <c r="G11" s="390"/>
    </row>
    <row r="12" spans="1:7" ht="15.75" customHeight="1" x14ac:dyDescent="0.4">
      <c r="A12" s="128" t="s">
        <v>5</v>
      </c>
      <c r="B12" s="126"/>
      <c r="C12" s="126"/>
      <c r="D12" s="126"/>
      <c r="E12" s="126"/>
      <c r="F12" s="126"/>
      <c r="G12" s="127"/>
    </row>
    <row r="13" spans="1:7" ht="15.75" customHeight="1" thickBot="1" x14ac:dyDescent="0.45">
      <c r="A13" s="129" t="s">
        <v>6</v>
      </c>
      <c r="B13" s="130"/>
      <c r="C13" s="130"/>
      <c r="D13" s="130"/>
      <c r="E13" s="130"/>
      <c r="F13" s="130"/>
      <c r="G13" s="131"/>
    </row>
    <row r="14" spans="1:7" ht="19.5" thickBot="1" x14ac:dyDescent="0.45">
      <c r="B14" s="32"/>
      <c r="C14" s="32"/>
      <c r="D14" s="32"/>
      <c r="E14" s="32"/>
      <c r="F14" s="32"/>
      <c r="G14" s="32"/>
    </row>
    <row r="15" spans="1:7" ht="30" customHeight="1" thickBot="1" x14ac:dyDescent="0.45">
      <c r="A15" s="132" t="s">
        <v>7</v>
      </c>
      <c r="B15" s="133"/>
      <c r="C15" s="133"/>
      <c r="D15" s="133"/>
      <c r="E15" s="133"/>
      <c r="F15" s="133"/>
      <c r="G15" s="134"/>
    </row>
    <row r="16" spans="1:7" ht="42.75" x14ac:dyDescent="0.4">
      <c r="A16" s="135" t="s">
        <v>8</v>
      </c>
      <c r="B16" s="136" t="s">
        <v>9</v>
      </c>
      <c r="C16" s="136" t="s">
        <v>10</v>
      </c>
      <c r="D16" s="136" t="s">
        <v>11</v>
      </c>
      <c r="E16" s="136" t="s">
        <v>12</v>
      </c>
      <c r="F16" s="136" t="s">
        <v>13</v>
      </c>
      <c r="G16" s="137" t="s">
        <v>14</v>
      </c>
    </row>
    <row r="17" spans="1:7" ht="28.5" x14ac:dyDescent="0.4">
      <c r="A17" s="138" t="s">
        <v>15</v>
      </c>
      <c r="B17" s="139" t="s">
        <v>16</v>
      </c>
      <c r="C17" s="139" t="s">
        <v>16</v>
      </c>
      <c r="D17" s="139" t="s">
        <v>16</v>
      </c>
      <c r="E17" s="139" t="s">
        <v>16</v>
      </c>
      <c r="F17" s="139" t="s">
        <v>16</v>
      </c>
      <c r="G17" s="140" t="s">
        <v>17</v>
      </c>
    </row>
    <row r="18" spans="1:7" x14ac:dyDescent="0.4">
      <c r="A18" s="138" t="s">
        <v>18</v>
      </c>
      <c r="B18" s="141" t="s">
        <v>17</v>
      </c>
      <c r="C18" s="139" t="s">
        <v>16</v>
      </c>
      <c r="D18" s="141" t="s">
        <v>17</v>
      </c>
      <c r="E18" s="139" t="s">
        <v>16</v>
      </c>
      <c r="F18" s="139" t="s">
        <v>16</v>
      </c>
      <c r="G18" s="140" t="s">
        <v>17</v>
      </c>
    </row>
    <row r="19" spans="1:7" ht="42.75" x14ac:dyDescent="0.4">
      <c r="A19" s="138" t="s">
        <v>19</v>
      </c>
      <c r="B19" s="141" t="s">
        <v>17</v>
      </c>
      <c r="C19" s="139" t="s">
        <v>16</v>
      </c>
      <c r="D19" s="141" t="s">
        <v>17</v>
      </c>
      <c r="E19" s="139" t="s">
        <v>16</v>
      </c>
      <c r="F19" s="139" t="s">
        <v>16</v>
      </c>
      <c r="G19" s="140" t="s">
        <v>17</v>
      </c>
    </row>
    <row r="20" spans="1:7" ht="42.75" x14ac:dyDescent="0.4">
      <c r="A20" s="138" t="s">
        <v>20</v>
      </c>
      <c r="B20" s="139" t="s">
        <v>16</v>
      </c>
      <c r="C20" s="139" t="s">
        <v>16</v>
      </c>
      <c r="D20" s="139" t="s">
        <v>16</v>
      </c>
      <c r="E20" s="141" t="s">
        <v>17</v>
      </c>
      <c r="F20" s="141" t="s">
        <v>17</v>
      </c>
      <c r="G20" s="142" t="s">
        <v>16</v>
      </c>
    </row>
    <row r="21" spans="1:7" ht="28.5" x14ac:dyDescent="0.4">
      <c r="A21" s="143" t="s">
        <v>21</v>
      </c>
      <c r="B21" s="144" t="s">
        <v>16</v>
      </c>
      <c r="C21" s="144" t="s">
        <v>16</v>
      </c>
      <c r="D21" s="144" t="s">
        <v>16</v>
      </c>
      <c r="E21" s="145" t="s">
        <v>17</v>
      </c>
      <c r="F21" s="145" t="s">
        <v>17</v>
      </c>
      <c r="G21" s="146" t="s">
        <v>16</v>
      </c>
    </row>
    <row r="22" spans="1:7" x14ac:dyDescent="0.4">
      <c r="A22" s="90"/>
      <c r="B22" s="32"/>
      <c r="C22" s="32"/>
      <c r="D22" s="32"/>
      <c r="E22" s="32"/>
      <c r="F22" s="32"/>
      <c r="G22" s="91"/>
    </row>
    <row r="23" spans="1:7" x14ac:dyDescent="0.4">
      <c r="A23" s="147" t="s">
        <v>22</v>
      </c>
      <c r="B23" s="32"/>
      <c r="C23" s="32"/>
      <c r="D23" s="32"/>
      <c r="E23" s="32"/>
      <c r="F23" s="32"/>
      <c r="G23" s="91"/>
    </row>
    <row r="24" spans="1:7" ht="8.25" customHeight="1" x14ac:dyDescent="0.4">
      <c r="A24" s="90"/>
      <c r="B24" s="32"/>
      <c r="C24" s="32"/>
      <c r="D24" s="32"/>
      <c r="E24" s="32"/>
      <c r="F24" s="32"/>
      <c r="G24" s="91"/>
    </row>
    <row r="25" spans="1:7" ht="94.5" customHeight="1" x14ac:dyDescent="0.4">
      <c r="A25" s="388" t="s">
        <v>23</v>
      </c>
      <c r="B25" s="389"/>
      <c r="C25" s="389"/>
      <c r="D25" s="389"/>
      <c r="E25" s="389"/>
      <c r="F25" s="389"/>
      <c r="G25" s="390"/>
    </row>
    <row r="26" spans="1:7" ht="41.25" customHeight="1" x14ac:dyDescent="0.4">
      <c r="A26" s="388" t="s">
        <v>24</v>
      </c>
      <c r="B26" s="389"/>
      <c r="C26" s="389"/>
      <c r="D26" s="389"/>
      <c r="E26" s="389"/>
      <c r="F26" s="389"/>
      <c r="G26" s="390"/>
    </row>
    <row r="27" spans="1:7" x14ac:dyDescent="0.4">
      <c r="A27" s="388" t="s">
        <v>25</v>
      </c>
      <c r="B27" s="389"/>
      <c r="C27" s="389"/>
      <c r="D27" s="389"/>
      <c r="E27" s="389"/>
      <c r="F27" s="389"/>
      <c r="G27" s="390"/>
    </row>
    <row r="28" spans="1:7" ht="15" customHeight="1" x14ac:dyDescent="0.4">
      <c r="A28" s="388" t="s">
        <v>26</v>
      </c>
      <c r="B28" s="389"/>
      <c r="C28" s="389"/>
      <c r="D28" s="389"/>
      <c r="E28" s="389"/>
      <c r="F28" s="389"/>
      <c r="G28" s="390"/>
    </row>
    <row r="29" spans="1:7" ht="15" customHeight="1" x14ac:dyDescent="0.4">
      <c r="A29" s="388" t="s">
        <v>27</v>
      </c>
      <c r="B29" s="389"/>
      <c r="C29" s="389"/>
      <c r="D29" s="389"/>
      <c r="E29" s="389"/>
      <c r="F29" s="389"/>
      <c r="G29" s="390"/>
    </row>
    <row r="30" spans="1:7" x14ac:dyDescent="0.4">
      <c r="A30" s="90"/>
      <c r="B30" s="32"/>
      <c r="C30" s="32"/>
      <c r="D30" s="32"/>
      <c r="E30" s="32"/>
      <c r="F30" s="32"/>
      <c r="G30" s="91"/>
    </row>
    <row r="31" spans="1:7" x14ac:dyDescent="0.4">
      <c r="A31" s="147" t="s">
        <v>28</v>
      </c>
      <c r="B31" s="32"/>
      <c r="C31" s="32"/>
      <c r="D31" s="32"/>
      <c r="E31" s="32"/>
      <c r="F31" s="32"/>
      <c r="G31" s="91"/>
    </row>
    <row r="32" spans="1:7" ht="122.25" customHeight="1" x14ac:dyDescent="0.4">
      <c r="A32" s="391" t="s">
        <v>29</v>
      </c>
      <c r="B32" s="392"/>
      <c r="C32" s="392"/>
      <c r="D32" s="392"/>
      <c r="E32" s="392"/>
      <c r="F32" s="392"/>
      <c r="G32" s="393"/>
    </row>
    <row r="33" spans="1:10" ht="55.5" customHeight="1" x14ac:dyDescent="0.4">
      <c r="A33" s="388" t="s">
        <v>30</v>
      </c>
      <c r="B33" s="389"/>
      <c r="C33" s="389"/>
      <c r="D33" s="389"/>
      <c r="E33" s="389"/>
      <c r="F33" s="389"/>
      <c r="G33" s="390"/>
    </row>
    <row r="34" spans="1:10" ht="39.75" customHeight="1" x14ac:dyDescent="0.4">
      <c r="A34" s="388" t="s">
        <v>31</v>
      </c>
      <c r="B34" s="389"/>
      <c r="C34" s="389"/>
      <c r="D34" s="389"/>
      <c r="E34" s="389"/>
      <c r="F34" s="389"/>
      <c r="G34" s="390"/>
    </row>
    <row r="35" spans="1:10" x14ac:dyDescent="0.4">
      <c r="A35" s="388" t="s">
        <v>32</v>
      </c>
      <c r="B35" s="389"/>
      <c r="C35" s="389"/>
      <c r="D35" s="389"/>
      <c r="E35" s="389"/>
      <c r="F35" s="389"/>
      <c r="G35" s="390"/>
    </row>
    <row r="36" spans="1:10" x14ac:dyDescent="0.4">
      <c r="A36" s="90"/>
      <c r="B36" s="32"/>
      <c r="C36" s="32"/>
      <c r="D36" s="32"/>
      <c r="E36" s="32"/>
      <c r="F36" s="32"/>
      <c r="G36" s="91"/>
    </row>
    <row r="37" spans="1:10" x14ac:dyDescent="0.4">
      <c r="A37" s="147" t="s">
        <v>33</v>
      </c>
      <c r="B37" s="32"/>
      <c r="C37" s="32"/>
      <c r="D37" s="32"/>
      <c r="E37" s="32"/>
      <c r="F37" s="32"/>
      <c r="G37" s="91"/>
    </row>
    <row r="38" spans="1:10" x14ac:dyDescent="0.4">
      <c r="A38" s="90" t="s">
        <v>34</v>
      </c>
      <c r="B38" s="32"/>
      <c r="C38" s="32"/>
      <c r="D38" s="32"/>
      <c r="E38" s="32"/>
      <c r="F38" s="32"/>
      <c r="G38" s="91"/>
    </row>
    <row r="39" spans="1:10" x14ac:dyDescent="0.4">
      <c r="A39" s="90"/>
      <c r="B39" s="32"/>
      <c r="C39" s="32"/>
      <c r="D39" s="32"/>
      <c r="E39" s="32"/>
      <c r="F39" s="32"/>
      <c r="G39" s="91"/>
    </row>
    <row r="40" spans="1:10" x14ac:dyDescent="0.4">
      <c r="A40" s="147" t="s">
        <v>35</v>
      </c>
      <c r="B40" s="32"/>
      <c r="C40" s="32"/>
      <c r="D40" s="32"/>
      <c r="E40" s="32"/>
      <c r="F40" s="32"/>
      <c r="G40" s="91"/>
    </row>
    <row r="41" spans="1:10" x14ac:dyDescent="0.4">
      <c r="A41" s="90" t="s">
        <v>36</v>
      </c>
      <c r="B41" s="32"/>
      <c r="C41" s="32"/>
      <c r="D41" s="32"/>
      <c r="E41" s="32"/>
      <c r="F41" s="32"/>
      <c r="G41" s="91"/>
    </row>
    <row r="42" spans="1:10" x14ac:dyDescent="0.4">
      <c r="A42" s="90" t="s">
        <v>37</v>
      </c>
      <c r="B42" s="32"/>
      <c r="C42" s="32"/>
      <c r="D42" s="32"/>
      <c r="E42" s="32"/>
      <c r="F42" s="32"/>
      <c r="G42" s="91"/>
      <c r="I42" s="246"/>
    </row>
    <row r="43" spans="1:10" ht="10.5" customHeight="1" x14ac:dyDescent="0.4">
      <c r="A43" s="90"/>
      <c r="B43" s="32"/>
      <c r="C43" s="32"/>
      <c r="D43" s="32"/>
      <c r="E43" s="32"/>
      <c r="F43" s="32"/>
      <c r="G43" s="91"/>
      <c r="I43" s="246"/>
    </row>
    <row r="44" spans="1:10" x14ac:dyDescent="0.4">
      <c r="A44" s="147" t="s">
        <v>38</v>
      </c>
      <c r="B44" s="32"/>
      <c r="C44" s="32"/>
      <c r="D44" s="32"/>
      <c r="E44" s="32"/>
      <c r="F44" s="32"/>
      <c r="G44" s="91"/>
      <c r="J44" s="246"/>
    </row>
    <row r="45" spans="1:10" x14ac:dyDescent="0.4">
      <c r="A45" s="90" t="s">
        <v>39</v>
      </c>
      <c r="B45" s="32"/>
      <c r="C45" s="32"/>
      <c r="D45" s="32"/>
      <c r="E45" s="32"/>
      <c r="F45" s="32"/>
      <c r="G45" s="91"/>
      <c r="J45" s="246"/>
    </row>
    <row r="46" spans="1:10" ht="13.5" customHeight="1" x14ac:dyDescent="0.4">
      <c r="A46" s="90"/>
      <c r="B46" s="32"/>
      <c r="C46" s="32"/>
      <c r="D46" s="32"/>
      <c r="E46" s="32"/>
      <c r="F46" s="32"/>
      <c r="G46" s="91"/>
    </row>
    <row r="47" spans="1:10" x14ac:dyDescent="0.4">
      <c r="A47" s="147" t="s">
        <v>40</v>
      </c>
      <c r="B47" s="32"/>
      <c r="C47" s="32"/>
      <c r="D47" s="32"/>
      <c r="E47" s="32"/>
      <c r="F47" s="32"/>
      <c r="G47" s="91"/>
    </row>
    <row r="48" spans="1:10" ht="72.75" customHeight="1" thickBot="1" x14ac:dyDescent="0.45">
      <c r="A48" s="400" t="s">
        <v>41</v>
      </c>
      <c r="B48" s="401"/>
      <c r="C48" s="401"/>
      <c r="D48" s="401"/>
      <c r="E48" s="401"/>
      <c r="F48" s="401"/>
      <c r="G48" s="402"/>
    </row>
    <row r="49" spans="1:7" ht="19.5" thickBot="1" x14ac:dyDescent="0.45">
      <c r="A49" s="32"/>
      <c r="B49" s="32"/>
      <c r="C49" s="32"/>
      <c r="D49" s="32"/>
      <c r="E49" s="32"/>
      <c r="F49" s="32"/>
      <c r="G49" s="32"/>
    </row>
    <row r="50" spans="1:7" ht="30" customHeight="1" thickBot="1" x14ac:dyDescent="0.45">
      <c r="A50" s="132" t="s">
        <v>191</v>
      </c>
      <c r="B50" s="133"/>
      <c r="C50" s="133"/>
      <c r="D50" s="133"/>
      <c r="E50" s="133"/>
      <c r="F50" s="133"/>
      <c r="G50" s="134"/>
    </row>
    <row r="51" spans="1:7" ht="81.75" customHeight="1" x14ac:dyDescent="0.4">
      <c r="A51" s="411" t="s">
        <v>213</v>
      </c>
      <c r="B51" s="412"/>
      <c r="C51" s="412"/>
      <c r="D51" s="412"/>
      <c r="E51" s="412"/>
      <c r="F51" s="412"/>
      <c r="G51" s="413"/>
    </row>
    <row r="52" spans="1:7" ht="15" customHeight="1" x14ac:dyDescent="0.4">
      <c r="A52" s="148"/>
      <c r="B52" s="32"/>
      <c r="C52" s="32"/>
      <c r="D52" s="32"/>
      <c r="E52" s="32"/>
      <c r="F52" s="32"/>
      <c r="G52" s="46"/>
    </row>
    <row r="53" spans="1:7" x14ac:dyDescent="0.4">
      <c r="A53" s="147" t="s">
        <v>192</v>
      </c>
      <c r="B53" s="32"/>
      <c r="C53" s="32"/>
      <c r="D53" s="32"/>
      <c r="E53" s="32"/>
      <c r="F53" s="32"/>
      <c r="G53" s="91"/>
    </row>
    <row r="54" spans="1:7" ht="48.75" customHeight="1" x14ac:dyDescent="0.4">
      <c r="A54" s="388" t="s">
        <v>194</v>
      </c>
      <c r="B54" s="389"/>
      <c r="C54" s="389"/>
      <c r="D54" s="389"/>
      <c r="E54" s="389"/>
      <c r="F54" s="389"/>
      <c r="G54" s="390"/>
    </row>
    <row r="55" spans="1:7" ht="37.5" customHeight="1" x14ac:dyDescent="0.4">
      <c r="A55" s="408" t="s">
        <v>197</v>
      </c>
      <c r="B55" s="409"/>
      <c r="C55" s="409"/>
      <c r="D55" s="409"/>
      <c r="E55" s="409"/>
      <c r="F55" s="409"/>
      <c r="G55" s="410"/>
    </row>
    <row r="56" spans="1:7" ht="63.75" customHeight="1" x14ac:dyDescent="0.4">
      <c r="A56" s="388" t="s">
        <v>231</v>
      </c>
      <c r="B56" s="389"/>
      <c r="C56" s="389"/>
      <c r="D56" s="389"/>
      <c r="E56" s="389"/>
      <c r="F56" s="389"/>
      <c r="G56" s="390"/>
    </row>
    <row r="57" spans="1:7" ht="16.5" customHeight="1" x14ac:dyDescent="0.4">
      <c r="A57" s="45" t="s">
        <v>195</v>
      </c>
      <c r="D57" s="169"/>
      <c r="E57" s="32"/>
      <c r="F57" s="32"/>
      <c r="G57" s="91"/>
    </row>
    <row r="58" spans="1:7" ht="33" customHeight="1" x14ac:dyDescent="0.4">
      <c r="A58" s="394" t="s">
        <v>198</v>
      </c>
      <c r="B58" s="395"/>
      <c r="C58" s="395"/>
      <c r="D58" s="395"/>
      <c r="E58" s="395"/>
      <c r="F58" s="395"/>
      <c r="G58" s="396"/>
    </row>
    <row r="59" spans="1:7" ht="42" customHeight="1" x14ac:dyDescent="0.4">
      <c r="A59" s="397" t="s">
        <v>206</v>
      </c>
      <c r="B59" s="398"/>
      <c r="C59" s="398"/>
      <c r="D59" s="398"/>
      <c r="E59" s="398"/>
      <c r="F59" s="398"/>
      <c r="G59" s="399"/>
    </row>
    <row r="60" spans="1:7" ht="39.75" customHeight="1" x14ac:dyDescent="0.4">
      <c r="A60" s="397" t="s">
        <v>224</v>
      </c>
      <c r="B60" s="398"/>
      <c r="C60" s="398"/>
      <c r="D60" s="398"/>
      <c r="E60" s="398"/>
      <c r="F60" s="398"/>
      <c r="G60" s="399"/>
    </row>
    <row r="61" spans="1:7" x14ac:dyDescent="0.4">
      <c r="A61" s="90" t="s">
        <v>200</v>
      </c>
      <c r="B61" s="32"/>
      <c r="C61" s="32"/>
      <c r="D61" s="32"/>
      <c r="E61" s="32"/>
      <c r="F61" s="32"/>
      <c r="G61" s="91"/>
    </row>
    <row r="62" spans="1:7" ht="60" customHeight="1" x14ac:dyDescent="0.4">
      <c r="A62" s="397" t="s">
        <v>201</v>
      </c>
      <c r="B62" s="398"/>
      <c r="C62" s="398"/>
      <c r="D62" s="398"/>
      <c r="E62" s="398"/>
      <c r="F62" s="398"/>
      <c r="G62" s="399"/>
    </row>
    <row r="63" spans="1:7" x14ac:dyDescent="0.4">
      <c r="A63" s="394" t="s">
        <v>202</v>
      </c>
      <c r="B63" s="395"/>
      <c r="C63" s="395"/>
      <c r="D63" s="395"/>
      <c r="E63" s="395"/>
      <c r="F63" s="395"/>
      <c r="G63" s="396"/>
    </row>
    <row r="64" spans="1:7" ht="12" customHeight="1" x14ac:dyDescent="0.4">
      <c r="A64" s="90"/>
      <c r="B64" s="32"/>
      <c r="C64" s="32"/>
      <c r="D64" s="32"/>
      <c r="E64" s="32"/>
      <c r="F64" s="32"/>
      <c r="G64" s="91"/>
    </row>
    <row r="65" spans="1:7" ht="36.75" customHeight="1" x14ac:dyDescent="0.4">
      <c r="A65" s="388" t="s">
        <v>205</v>
      </c>
      <c r="B65" s="389"/>
      <c r="C65" s="389"/>
      <c r="D65" s="389"/>
      <c r="E65" s="389"/>
      <c r="F65" s="389"/>
      <c r="G65" s="390"/>
    </row>
    <row r="66" spans="1:7" ht="34.5" customHeight="1" x14ac:dyDescent="0.4">
      <c r="A66" s="406" t="s">
        <v>223</v>
      </c>
      <c r="B66" s="407"/>
      <c r="C66" s="407"/>
      <c r="D66" s="407"/>
      <c r="E66" s="407"/>
      <c r="F66" s="407"/>
      <c r="G66" s="170"/>
    </row>
    <row r="67" spans="1:7" ht="30.75" customHeight="1" x14ac:dyDescent="0.4">
      <c r="A67" s="45" t="s">
        <v>232</v>
      </c>
      <c r="G67" s="46"/>
    </row>
    <row r="68" spans="1:7" ht="79.5" customHeight="1" x14ac:dyDescent="0.4">
      <c r="A68" s="391" t="s">
        <v>225</v>
      </c>
      <c r="B68" s="392"/>
      <c r="C68" s="392"/>
      <c r="D68" s="392"/>
      <c r="E68" s="392"/>
      <c r="F68" s="392"/>
      <c r="G68" s="393"/>
    </row>
    <row r="69" spans="1:7" ht="112.5" customHeight="1" x14ac:dyDescent="0.4">
      <c r="A69" s="391" t="s">
        <v>216</v>
      </c>
      <c r="B69" s="392"/>
      <c r="C69" s="392"/>
      <c r="D69" s="392"/>
      <c r="E69" s="392"/>
      <c r="F69" s="392"/>
      <c r="G69" s="393"/>
    </row>
    <row r="70" spans="1:7" x14ac:dyDescent="0.4">
      <c r="A70" s="90"/>
      <c r="B70" s="32"/>
      <c r="C70" s="32"/>
      <c r="D70" s="32"/>
      <c r="E70" s="32"/>
      <c r="F70" s="32"/>
      <c r="G70" s="91"/>
    </row>
    <row r="71" spans="1:7" x14ac:dyDescent="0.4">
      <c r="A71" s="394" t="s">
        <v>208</v>
      </c>
      <c r="B71" s="395"/>
      <c r="C71" s="395"/>
      <c r="D71" s="395"/>
      <c r="E71" s="395"/>
      <c r="F71" s="395"/>
      <c r="G71" s="396"/>
    </row>
    <row r="72" spans="1:7" x14ac:dyDescent="0.4">
      <c r="A72" s="90"/>
      <c r="B72" s="32"/>
      <c r="C72" s="32"/>
      <c r="D72" s="32"/>
      <c r="E72" s="32"/>
      <c r="F72" s="32"/>
      <c r="G72" s="91"/>
    </row>
    <row r="73" spans="1:7" ht="56.25" customHeight="1" x14ac:dyDescent="0.4">
      <c r="A73" s="391" t="s">
        <v>207</v>
      </c>
      <c r="B73" s="392"/>
      <c r="C73" s="392"/>
      <c r="D73" s="392"/>
      <c r="E73" s="392"/>
      <c r="F73" s="392"/>
      <c r="G73" s="393"/>
    </row>
    <row r="74" spans="1:7" ht="36.75" customHeight="1" x14ac:dyDescent="0.4">
      <c r="A74" s="391" t="s">
        <v>215</v>
      </c>
      <c r="B74" s="392"/>
      <c r="C74" s="392"/>
      <c r="D74" s="392"/>
      <c r="E74" s="392"/>
      <c r="F74" s="392"/>
      <c r="G74" s="393"/>
    </row>
    <row r="75" spans="1:7" x14ac:dyDescent="0.4">
      <c r="A75" s="90"/>
      <c r="B75" s="32"/>
      <c r="C75" s="32"/>
      <c r="D75" s="32"/>
      <c r="E75" s="32"/>
      <c r="F75" s="32"/>
      <c r="G75" s="91"/>
    </row>
    <row r="76" spans="1:7" x14ac:dyDescent="0.4">
      <c r="A76" s="394" t="s">
        <v>217</v>
      </c>
      <c r="B76" s="395"/>
      <c r="C76" s="395"/>
      <c r="D76" s="395"/>
      <c r="E76" s="395"/>
      <c r="F76" s="395"/>
      <c r="G76" s="396"/>
    </row>
    <row r="77" spans="1:7" x14ac:dyDescent="0.4">
      <c r="A77" s="90"/>
      <c r="B77" s="32"/>
      <c r="C77" s="32"/>
      <c r="D77" s="32"/>
      <c r="E77" s="32"/>
      <c r="F77" s="32"/>
      <c r="G77" s="91"/>
    </row>
    <row r="78" spans="1:7" ht="38.25" customHeight="1" thickBot="1" x14ac:dyDescent="0.45">
      <c r="A78" s="403" t="s">
        <v>214</v>
      </c>
      <c r="B78" s="404"/>
      <c r="C78" s="404"/>
      <c r="D78" s="404"/>
      <c r="E78" s="404"/>
      <c r="F78" s="404"/>
      <c r="G78" s="405"/>
    </row>
  </sheetData>
  <mergeCells count="35">
    <mergeCell ref="A74:G74"/>
    <mergeCell ref="A76:G76"/>
    <mergeCell ref="A78:G78"/>
    <mergeCell ref="A8:C8"/>
    <mergeCell ref="A65:G65"/>
    <mergeCell ref="A66:F66"/>
    <mergeCell ref="A68:G68"/>
    <mergeCell ref="A69:G69"/>
    <mergeCell ref="A71:G71"/>
    <mergeCell ref="A73:G73"/>
    <mergeCell ref="A60:G60"/>
    <mergeCell ref="A62:G62"/>
    <mergeCell ref="A55:G55"/>
    <mergeCell ref="A63:G63"/>
    <mergeCell ref="A54:G54"/>
    <mergeCell ref="A51:G51"/>
    <mergeCell ref="A56:G56"/>
    <mergeCell ref="A58:G58"/>
    <mergeCell ref="A59:G59"/>
    <mergeCell ref="A34:G34"/>
    <mergeCell ref="A35:G35"/>
    <mergeCell ref="A48:G48"/>
    <mergeCell ref="A1:G1"/>
    <mergeCell ref="A6:G6"/>
    <mergeCell ref="A2:G2"/>
    <mergeCell ref="A33:G33"/>
    <mergeCell ref="A7:G7"/>
    <mergeCell ref="A9:G10"/>
    <mergeCell ref="A11:G11"/>
    <mergeCell ref="A26:G26"/>
    <mergeCell ref="A32:G32"/>
    <mergeCell ref="A25:G25"/>
    <mergeCell ref="A27:G27"/>
    <mergeCell ref="A28:G28"/>
    <mergeCell ref="A29:G29"/>
  </mergeCells>
  <hyperlinks>
    <hyperlink ref="A12" r:id="rId1" xr:uid="{7D36F4D0-E677-43EB-99FB-2BFE3C0E02F9}"/>
  </hyperlinks>
  <pageMargins left="0.7" right="0.7" top="0.75" bottom="0.75" header="0.3" footer="0.3"/>
  <pageSetup paperSize="9" scale="64" fitToHeight="0" orientation="portrait" r:id="rId2"/>
  <drawing r:id="rId3"/>
  <tableParts count="1">
    <tablePart r:id="rId4"/>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6DBBC-C89F-4019-8084-94D3CE254548}">
  <sheetPr>
    <tabColor theme="6" tint="0.79998168889431442"/>
    <pageSetUpPr fitToPage="1"/>
  </sheetPr>
  <dimension ref="A1:T98"/>
  <sheetViews>
    <sheetView topLeftCell="A5" zoomScale="60" zoomScaleNormal="60" zoomScaleSheetLayoutView="70" workbookViewId="0">
      <selection activeCell="B9" sqref="B9"/>
    </sheetView>
  </sheetViews>
  <sheetFormatPr baseColWidth="10" defaultColWidth="11.42578125" defaultRowHeight="18.75" x14ac:dyDescent="0.4"/>
  <cols>
    <col min="1" max="1" width="52.7109375" style="37" customWidth="1"/>
    <col min="2" max="2" width="40.7109375" style="37" customWidth="1"/>
    <col min="3" max="3" width="33.42578125" style="37" customWidth="1"/>
    <col min="4" max="4" width="40.28515625" style="37" customWidth="1"/>
    <col min="5" max="5" width="61.140625" style="37" customWidth="1"/>
    <col min="6" max="6" width="60.28515625" style="36" customWidth="1"/>
    <col min="7" max="7" width="50.42578125" style="231" customWidth="1"/>
    <col min="8" max="19" width="11.42578125" style="231"/>
    <col min="20" max="20" width="11.42578125" style="36"/>
    <col min="21" max="16384" width="11.42578125" style="37"/>
  </cols>
  <sheetData>
    <row r="1" spans="1:20" ht="142.5" customHeight="1" thickBot="1" x14ac:dyDescent="0.45">
      <c r="A1" s="53"/>
      <c r="B1" s="496" t="s">
        <v>92</v>
      </c>
      <c r="C1" s="497"/>
      <c r="D1" s="497"/>
      <c r="E1" s="498"/>
      <c r="F1" s="119"/>
    </row>
    <row r="2" spans="1:20" ht="49.5" customHeight="1" x14ac:dyDescent="0.4">
      <c r="A2" s="513" t="s">
        <v>43</v>
      </c>
      <c r="B2" s="514"/>
      <c r="C2" s="510">
        <f>+'1. DATOS BASICOS'!C3</f>
        <v>0</v>
      </c>
      <c r="D2" s="511"/>
      <c r="E2" s="512"/>
      <c r="F2" s="119"/>
    </row>
    <row r="3" spans="1:20" ht="49.5" customHeight="1" x14ac:dyDescent="0.4">
      <c r="A3" s="515" t="s">
        <v>44</v>
      </c>
      <c r="B3" s="516"/>
      <c r="C3" s="507">
        <f>+'1. DATOS BASICOS'!C4</f>
        <v>0</v>
      </c>
      <c r="D3" s="508"/>
      <c r="E3" s="509"/>
      <c r="F3" s="119"/>
    </row>
    <row r="4" spans="1:20" ht="79.5" customHeight="1" x14ac:dyDescent="0.4">
      <c r="A4" s="515" t="s">
        <v>45</v>
      </c>
      <c r="B4" s="516"/>
      <c r="C4" s="521">
        <f>+'1. DATOS BASICOS'!C5</f>
        <v>0</v>
      </c>
      <c r="D4" s="522"/>
      <c r="E4" s="523"/>
      <c r="F4" s="119"/>
    </row>
    <row r="5" spans="1:20" ht="49.5" customHeight="1" thickBot="1" x14ac:dyDescent="0.45">
      <c r="A5" s="517" t="s">
        <v>8</v>
      </c>
      <c r="B5" s="518"/>
      <c r="C5" s="529" t="str">
        <f>+'1. DATOS BASICOS'!C6</f>
        <v>INNOVACION DE PRODUCTO O PROCESO</v>
      </c>
      <c r="D5" s="530"/>
      <c r="E5" s="531"/>
      <c r="F5" s="119"/>
    </row>
    <row r="6" spans="1:20" ht="30" customHeight="1" thickBot="1" x14ac:dyDescent="0.45">
      <c r="A6" s="36"/>
      <c r="B6" s="36"/>
      <c r="C6" s="36"/>
      <c r="D6" s="36"/>
      <c r="E6" s="36"/>
    </row>
    <row r="7" spans="1:20" ht="30.75" customHeight="1" thickBot="1" x14ac:dyDescent="0.45">
      <c r="A7" s="532" t="s">
        <v>189</v>
      </c>
      <c r="B7" s="533"/>
      <c r="C7" s="534"/>
      <c r="D7" s="534"/>
      <c r="E7" s="535"/>
      <c r="F7" s="120"/>
    </row>
    <row r="8" spans="1:20" ht="78" customHeight="1" thickBot="1" x14ac:dyDescent="0.45">
      <c r="A8" s="47" t="s">
        <v>49</v>
      </c>
      <c r="B8" s="41" t="s">
        <v>93</v>
      </c>
      <c r="C8" s="41" t="s">
        <v>190</v>
      </c>
      <c r="D8" s="41" t="s">
        <v>94</v>
      </c>
      <c r="E8" s="244" t="s">
        <v>52</v>
      </c>
      <c r="S8" s="242"/>
      <c r="T8" s="37"/>
    </row>
    <row r="9" spans="1:20" ht="41.25" customHeight="1" x14ac:dyDescent="0.4">
      <c r="A9" s="294">
        <f>+'7. CRONOGRAMA DE ACTIVIDADES'!AF75</f>
        <v>0</v>
      </c>
      <c r="B9" s="295">
        <f>+'2. RECURSOS-GASTOS'!R5</f>
        <v>0</v>
      </c>
      <c r="C9" s="296">
        <f>+'7. CRONOGRAMA DE ACTIVIDADES'!AR75</f>
        <v>0</v>
      </c>
      <c r="D9" s="297">
        <f>+'7. CRONOGRAMA DE ACTIVIDADES'!AL75</f>
        <v>0</v>
      </c>
      <c r="E9" s="298" t="str">
        <f>+IF(C9&gt;1,"SE HA SUPERADO EL DEL 100% DE APLICACIÓN. CORREGIR","")</f>
        <v/>
      </c>
      <c r="S9" s="242"/>
      <c r="T9" s="37"/>
    </row>
    <row r="10" spans="1:20" ht="41.25" customHeight="1" x14ac:dyDescent="0.4">
      <c r="A10" s="299">
        <f>+'7. CRONOGRAMA DE ACTIVIDADES'!AF76</f>
        <v>0</v>
      </c>
      <c r="B10" s="300">
        <f>+'2. RECURSOS-GASTOS'!R6</f>
        <v>0</v>
      </c>
      <c r="C10" s="301">
        <f>+'7. CRONOGRAMA DE ACTIVIDADES'!AR76</f>
        <v>0</v>
      </c>
      <c r="D10" s="302">
        <f>+'7. CRONOGRAMA DE ACTIVIDADES'!AL76</f>
        <v>0</v>
      </c>
      <c r="E10" s="303" t="str">
        <f t="shared" ref="E10:E22" si="0">+IF(C10&gt;1,"SE HA SUPERADO EL DEL 100% DE APLICACIÓN. CORREGIR","")</f>
        <v/>
      </c>
      <c r="S10" s="242"/>
      <c r="T10" s="37"/>
    </row>
    <row r="11" spans="1:20" ht="41.25" customHeight="1" x14ac:dyDescent="0.4">
      <c r="A11" s="299">
        <f>+'7. CRONOGRAMA DE ACTIVIDADES'!AF77</f>
        <v>0</v>
      </c>
      <c r="B11" s="300">
        <f>+'2. RECURSOS-GASTOS'!R7</f>
        <v>0</v>
      </c>
      <c r="C11" s="301">
        <f>+'7. CRONOGRAMA DE ACTIVIDADES'!AR77</f>
        <v>0</v>
      </c>
      <c r="D11" s="302">
        <f>+'7. CRONOGRAMA DE ACTIVIDADES'!AL77</f>
        <v>0</v>
      </c>
      <c r="E11" s="303" t="str">
        <f t="shared" si="0"/>
        <v/>
      </c>
      <c r="S11" s="242"/>
      <c r="T11" s="37"/>
    </row>
    <row r="12" spans="1:20" ht="41.25" customHeight="1" x14ac:dyDescent="0.4">
      <c r="A12" s="299">
        <f>+'7. CRONOGRAMA DE ACTIVIDADES'!AF78</f>
        <v>0</v>
      </c>
      <c r="B12" s="300">
        <f>+'2. RECURSOS-GASTOS'!R8</f>
        <v>0</v>
      </c>
      <c r="C12" s="301">
        <f>+'7. CRONOGRAMA DE ACTIVIDADES'!AR78</f>
        <v>0</v>
      </c>
      <c r="D12" s="302">
        <f>+'7. CRONOGRAMA DE ACTIVIDADES'!AL78</f>
        <v>0</v>
      </c>
      <c r="E12" s="303" t="str">
        <f t="shared" si="0"/>
        <v/>
      </c>
      <c r="S12" s="242"/>
      <c r="T12" s="37"/>
    </row>
    <row r="13" spans="1:20" ht="41.25" customHeight="1" x14ac:dyDescent="0.4">
      <c r="A13" s="299">
        <f>+'7. CRONOGRAMA DE ACTIVIDADES'!AF79</f>
        <v>0</v>
      </c>
      <c r="B13" s="300">
        <f>+'2. RECURSOS-GASTOS'!R9</f>
        <v>0</v>
      </c>
      <c r="C13" s="301">
        <f>+'7. CRONOGRAMA DE ACTIVIDADES'!AR79</f>
        <v>0</v>
      </c>
      <c r="D13" s="302">
        <f>+'7. CRONOGRAMA DE ACTIVIDADES'!AL79</f>
        <v>0</v>
      </c>
      <c r="E13" s="303" t="str">
        <f t="shared" si="0"/>
        <v/>
      </c>
      <c r="S13" s="242"/>
      <c r="T13" s="37"/>
    </row>
    <row r="14" spans="1:20" ht="41.25" customHeight="1" x14ac:dyDescent="0.4">
      <c r="A14" s="299">
        <f>+'7. CRONOGRAMA DE ACTIVIDADES'!AF80</f>
        <v>0</v>
      </c>
      <c r="B14" s="300">
        <f>+'2. RECURSOS-GASTOS'!R10</f>
        <v>0</v>
      </c>
      <c r="C14" s="301">
        <f>+'7. CRONOGRAMA DE ACTIVIDADES'!AR80</f>
        <v>0</v>
      </c>
      <c r="D14" s="302">
        <f>+'7. CRONOGRAMA DE ACTIVIDADES'!AL80</f>
        <v>0</v>
      </c>
      <c r="E14" s="303" t="str">
        <f t="shared" si="0"/>
        <v/>
      </c>
      <c r="S14" s="242"/>
      <c r="T14" s="37"/>
    </row>
    <row r="15" spans="1:20" ht="41.25" customHeight="1" x14ac:dyDescent="0.4">
      <c r="A15" s="299">
        <f>+'7. CRONOGRAMA DE ACTIVIDADES'!AF81</f>
        <v>0</v>
      </c>
      <c r="B15" s="300">
        <f>+'2. RECURSOS-GASTOS'!R11</f>
        <v>0</v>
      </c>
      <c r="C15" s="301">
        <f>+'7. CRONOGRAMA DE ACTIVIDADES'!AR81</f>
        <v>0</v>
      </c>
      <c r="D15" s="302">
        <f>+'7. CRONOGRAMA DE ACTIVIDADES'!AL81</f>
        <v>0</v>
      </c>
      <c r="E15" s="303" t="str">
        <f t="shared" si="0"/>
        <v/>
      </c>
      <c r="S15" s="242"/>
      <c r="T15" s="37"/>
    </row>
    <row r="16" spans="1:20" ht="41.25" customHeight="1" x14ac:dyDescent="0.4">
      <c r="A16" s="299">
        <f>+'7. CRONOGRAMA DE ACTIVIDADES'!AF82</f>
        <v>0</v>
      </c>
      <c r="B16" s="300">
        <f>+'2. RECURSOS-GASTOS'!R12</f>
        <v>0</v>
      </c>
      <c r="C16" s="301">
        <f>+'7. CRONOGRAMA DE ACTIVIDADES'!AR82</f>
        <v>0</v>
      </c>
      <c r="D16" s="302">
        <f>+'7. CRONOGRAMA DE ACTIVIDADES'!AL82</f>
        <v>0</v>
      </c>
      <c r="E16" s="303" t="str">
        <f t="shared" si="0"/>
        <v/>
      </c>
      <c r="S16" s="242"/>
      <c r="T16" s="37"/>
    </row>
    <row r="17" spans="1:20" ht="41.25" customHeight="1" x14ac:dyDescent="0.4">
      <c r="A17" s="299">
        <f>+'7. CRONOGRAMA DE ACTIVIDADES'!AF83</f>
        <v>0</v>
      </c>
      <c r="B17" s="300">
        <f>+'2. RECURSOS-GASTOS'!R13</f>
        <v>0</v>
      </c>
      <c r="C17" s="301">
        <f>+'7. CRONOGRAMA DE ACTIVIDADES'!AR83</f>
        <v>0</v>
      </c>
      <c r="D17" s="302">
        <f>+'7. CRONOGRAMA DE ACTIVIDADES'!AL83</f>
        <v>0</v>
      </c>
      <c r="E17" s="303" t="str">
        <f t="shared" si="0"/>
        <v/>
      </c>
      <c r="S17" s="242"/>
      <c r="T17" s="37"/>
    </row>
    <row r="18" spans="1:20" ht="41.25" customHeight="1" x14ac:dyDescent="0.4">
      <c r="A18" s="299">
        <f>+'7. CRONOGRAMA DE ACTIVIDADES'!AF84</f>
        <v>0</v>
      </c>
      <c r="B18" s="304">
        <f>+'2. RECURSOS-GASTOS'!R14</f>
        <v>0</v>
      </c>
      <c r="C18" s="301">
        <f>+'7. CRONOGRAMA DE ACTIVIDADES'!AR84</f>
        <v>0</v>
      </c>
      <c r="D18" s="302">
        <f>+'7. CRONOGRAMA DE ACTIVIDADES'!AL84</f>
        <v>0</v>
      </c>
      <c r="E18" s="303" t="str">
        <f t="shared" si="0"/>
        <v/>
      </c>
      <c r="S18" s="242"/>
      <c r="T18" s="37"/>
    </row>
    <row r="19" spans="1:20" ht="41.25" customHeight="1" x14ac:dyDescent="0.4">
      <c r="A19" s="299">
        <f>+'7. CRONOGRAMA DE ACTIVIDADES'!AF85</f>
        <v>0</v>
      </c>
      <c r="B19" s="304">
        <f>+'2. RECURSOS-GASTOS'!R15</f>
        <v>0</v>
      </c>
      <c r="C19" s="301">
        <f>+'7. CRONOGRAMA DE ACTIVIDADES'!AR85</f>
        <v>0</v>
      </c>
      <c r="D19" s="302">
        <f>+'7. CRONOGRAMA DE ACTIVIDADES'!AL85</f>
        <v>0</v>
      </c>
      <c r="E19" s="303" t="str">
        <f t="shared" si="0"/>
        <v/>
      </c>
      <c r="S19" s="242"/>
      <c r="T19" s="37"/>
    </row>
    <row r="20" spans="1:20" ht="41.25" customHeight="1" x14ac:dyDescent="0.4">
      <c r="A20" s="299">
        <f>+'7. CRONOGRAMA DE ACTIVIDADES'!AF86</f>
        <v>0</v>
      </c>
      <c r="B20" s="304">
        <f>+'2. RECURSOS-GASTOS'!R16</f>
        <v>0</v>
      </c>
      <c r="C20" s="301">
        <f>+'7. CRONOGRAMA DE ACTIVIDADES'!AR86</f>
        <v>0</v>
      </c>
      <c r="D20" s="302">
        <f>+'7. CRONOGRAMA DE ACTIVIDADES'!AL86</f>
        <v>0</v>
      </c>
      <c r="E20" s="303" t="str">
        <f t="shared" si="0"/>
        <v/>
      </c>
      <c r="S20" s="242"/>
      <c r="T20" s="37"/>
    </row>
    <row r="21" spans="1:20" ht="41.25" customHeight="1" x14ac:dyDescent="0.4">
      <c r="A21" s="299">
        <f>+'7. CRONOGRAMA DE ACTIVIDADES'!AF87</f>
        <v>0</v>
      </c>
      <c r="B21" s="304">
        <f>+'2. RECURSOS-GASTOS'!R17</f>
        <v>0</v>
      </c>
      <c r="C21" s="301">
        <f>+'7. CRONOGRAMA DE ACTIVIDADES'!AR87</f>
        <v>0</v>
      </c>
      <c r="D21" s="302">
        <f>+'7. CRONOGRAMA DE ACTIVIDADES'!AL87</f>
        <v>0</v>
      </c>
      <c r="E21" s="303" t="str">
        <f t="shared" si="0"/>
        <v/>
      </c>
      <c r="S21" s="242"/>
      <c r="T21" s="37"/>
    </row>
    <row r="22" spans="1:20" ht="41.25" customHeight="1" thickBot="1" x14ac:dyDescent="0.45">
      <c r="A22" s="299">
        <f>+'7. CRONOGRAMA DE ACTIVIDADES'!AF88</f>
        <v>0</v>
      </c>
      <c r="B22" s="304">
        <f>+'2. RECURSOS-GASTOS'!R18</f>
        <v>0</v>
      </c>
      <c r="C22" s="301">
        <f>+'7. CRONOGRAMA DE ACTIVIDADES'!AR88</f>
        <v>0</v>
      </c>
      <c r="D22" s="302">
        <f>+'7. CRONOGRAMA DE ACTIVIDADES'!AL88</f>
        <v>0</v>
      </c>
      <c r="E22" s="303" t="str">
        <f t="shared" si="0"/>
        <v/>
      </c>
      <c r="S22" s="242"/>
      <c r="T22" s="37"/>
    </row>
    <row r="23" spans="1:20" ht="30.75" customHeight="1" thickBot="1" x14ac:dyDescent="0.45">
      <c r="A23" s="305" t="s">
        <v>95</v>
      </c>
      <c r="B23" s="306"/>
      <c r="C23" s="307"/>
      <c r="D23" s="308">
        <f>+'7. CRONOGRAMA DE ACTIVIDADES'!AL89</f>
        <v>0</v>
      </c>
      <c r="E23" s="309"/>
      <c r="S23" s="242"/>
      <c r="T23" s="37"/>
    </row>
    <row r="24" spans="1:20" ht="1.5" customHeight="1" x14ac:dyDescent="0.4">
      <c r="A24" s="519"/>
      <c r="B24" s="519"/>
      <c r="C24" s="519"/>
      <c r="D24" s="519"/>
      <c r="E24" s="519"/>
      <c r="F24" s="520"/>
    </row>
    <row r="25" spans="1:20" ht="1.5" customHeight="1" x14ac:dyDescent="0.4">
      <c r="A25" s="121"/>
      <c r="B25" s="36"/>
      <c r="C25" s="36"/>
      <c r="D25" s="36"/>
      <c r="E25" s="36"/>
    </row>
    <row r="26" spans="1:20" ht="1.5" customHeight="1" x14ac:dyDescent="0.4">
      <c r="A26" s="36"/>
      <c r="B26" s="36"/>
      <c r="C26" s="36"/>
      <c r="D26" s="36"/>
      <c r="E26" s="36"/>
    </row>
    <row r="27" spans="1:20" ht="24.75" customHeight="1" thickBot="1" x14ac:dyDescent="0.45">
      <c r="A27" s="36"/>
      <c r="B27" s="36"/>
      <c r="C27" s="36"/>
      <c r="D27" s="36"/>
      <c r="E27" s="36"/>
    </row>
    <row r="28" spans="1:20" ht="33" thickBot="1" x14ac:dyDescent="0.45">
      <c r="A28" s="491" t="s">
        <v>58</v>
      </c>
      <c r="B28" s="492"/>
      <c r="C28" s="492"/>
      <c r="D28" s="492"/>
      <c r="E28" s="492"/>
      <c r="F28" s="492"/>
      <c r="G28" s="493"/>
    </row>
    <row r="29" spans="1:20" ht="76.5" customHeight="1" thickBot="1" x14ac:dyDescent="0.45">
      <c r="A29" s="503" t="s">
        <v>59</v>
      </c>
      <c r="B29" s="504"/>
      <c r="C29" s="105" t="s">
        <v>96</v>
      </c>
      <c r="D29" s="106" t="s">
        <v>97</v>
      </c>
      <c r="E29" s="524" t="s">
        <v>52</v>
      </c>
      <c r="F29" s="525"/>
      <c r="G29" s="526"/>
      <c r="T29" s="37"/>
    </row>
    <row r="30" spans="1:20" ht="41.25" customHeight="1" x14ac:dyDescent="0.4">
      <c r="A30" s="505">
        <f>+'2. RECURSOS-GASTOS'!A25</f>
        <v>0</v>
      </c>
      <c r="B30" s="506"/>
      <c r="C30" s="313">
        <f>+'2. RECURSOS-GASTOS'!D25</f>
        <v>0</v>
      </c>
      <c r="D30" s="253"/>
      <c r="E30" s="310" t="str">
        <f>+IF('8. DETALLE PRESUPUESTO'!$C30&lt;'8. DETALLE PRESUPUESTO'!$D30,"EL IMPORTE  IMPUTADO ES SUPERIOR AL COSTE DE LA COLABORACION EXTERNA. CORREGIR",IF((D30="")*AND(C30&gt;0),"NO SE HA IMPUTADO COSTE A ESTA COLABORACION EXTERNA",""))</f>
        <v/>
      </c>
      <c r="F30" s="310" t="str" cm="1">
        <f t="array" ref="F30">+IFERROR(_xlfn.IFS(C30&gt;0,"",D30&gt;0,"SE HA IMPUTADO COSTE A UNA COLABORACION INEXISTENTE. CORREGIR"),"")</f>
        <v/>
      </c>
      <c r="G30" s="310" t="str" cm="1">
        <f t="array" ref="G30">+IFERROR(_xlfn.IFS('2. RECURSOS-GASTOS'!A25=0,"",'2. RECURSOS-GASTOS'!AE25=4,"NO SE HA APLICADO LA COLABORACION A NINGUNA ACTIVIDAD. CORREGIR"),"")</f>
        <v/>
      </c>
      <c r="T30" s="37"/>
    </row>
    <row r="31" spans="1:20" ht="41.25" customHeight="1" x14ac:dyDescent="0.4">
      <c r="A31" s="499">
        <f>+'2. RECURSOS-GASTOS'!A26</f>
        <v>0</v>
      </c>
      <c r="B31" s="500"/>
      <c r="C31" s="314">
        <f>+'2. RECURSOS-GASTOS'!D26</f>
        <v>0</v>
      </c>
      <c r="D31" s="254"/>
      <c r="E31" s="311" t="str">
        <f>+IF('8. DETALLE PRESUPUESTO'!$C31&lt;'8. DETALLE PRESUPUESTO'!$D31,"EL IMPORTE  IMPUTADO ES SUPERIOR AL COSTE DE LA COLABORACION EXTERNA. CORREGIR",IF((D31="")*AND(C31&gt;0),"NO SE HA IMPUTADO COSTE A ESTA COLABORACION EXTERNA",""))</f>
        <v/>
      </c>
      <c r="F31" s="311" t="str" cm="1">
        <f t="array" ref="F31">+IFERROR(_xlfn.IFS(C31&gt;0,"",D31&gt;0,"SE HA IMPUTADO COSTE A UNA COLABORACION INEXISTENTE. CORREGIR"),"")</f>
        <v/>
      </c>
      <c r="G31" s="311" t="str" cm="1">
        <f t="array" ref="G31">+IFERROR(_xlfn.IFS('2. RECURSOS-GASTOS'!A26=0,"",'2. RECURSOS-GASTOS'!AE26=4,"NO SE HA APLICADO LA COLABORACION A NINGUNA ACTIVIDAD. CORREGIR"),"")</f>
        <v/>
      </c>
      <c r="T31" s="37"/>
    </row>
    <row r="32" spans="1:20" ht="41.25" customHeight="1" x14ac:dyDescent="0.4">
      <c r="A32" s="499">
        <f>+'2. RECURSOS-GASTOS'!A27</f>
        <v>0</v>
      </c>
      <c r="B32" s="500"/>
      <c r="C32" s="314">
        <f>+'2. RECURSOS-GASTOS'!D27</f>
        <v>0</v>
      </c>
      <c r="D32" s="254"/>
      <c r="E32" s="311" t="str">
        <f>+IF('8. DETALLE PRESUPUESTO'!$C32&lt;'8. DETALLE PRESUPUESTO'!$D32,"EL IMPORTE  IMPUTADO ES SUPERIOR AL COSTE DE LA COLABORACION EXTERNA. CORREGIR",IF((D32="")*AND(C32&gt;0),"NO SE HA IMPUTADO COSTE A ESTA COLABORACION EXTERNA",""))</f>
        <v/>
      </c>
      <c r="F32" s="311" t="str" cm="1">
        <f t="array" ref="F32">+IFERROR(_xlfn.IFS(C32&gt;0,"",D32&gt;0,"SE HA IMPUTADO COSTE A UNA COLABORACION INEXISTENTE. CORREGIR"),"")</f>
        <v/>
      </c>
      <c r="G32" s="311" t="str" cm="1">
        <f t="array" ref="G32">+IFERROR(_xlfn.IFS('2. RECURSOS-GASTOS'!A27=0,"",'2. RECURSOS-GASTOS'!AE27=4,"NO SE HA APLICADO LA COLABORACION A NINGUNA ACTIVIDAD. CORREGIR"),"")</f>
        <v/>
      </c>
      <c r="T32" s="37"/>
    </row>
    <row r="33" spans="1:20" ht="41.25" customHeight="1" x14ac:dyDescent="0.4">
      <c r="A33" s="499">
        <f>+'2. RECURSOS-GASTOS'!A28</f>
        <v>0</v>
      </c>
      <c r="B33" s="500"/>
      <c r="C33" s="314">
        <f>+'2. RECURSOS-GASTOS'!D28</f>
        <v>0</v>
      </c>
      <c r="D33" s="254"/>
      <c r="E33" s="311" t="str">
        <f>+IF('8. DETALLE PRESUPUESTO'!$C33&lt;'8. DETALLE PRESUPUESTO'!$D33,"EL IMPORTE  IMPUTADO ES SUPERIOR AL COSTE DE LA COLABORACION EXTERNA. CORREGIR",IF((D33="")*AND(C33&gt;0),"NO SE HA IMPUTADO COSTE A ESTA COLABORACION EXTERNA",""))</f>
        <v/>
      </c>
      <c r="F33" s="311" t="str" cm="1">
        <f t="array" ref="F33">+IFERROR(_xlfn.IFS(C33&gt;0,"",D33&gt;0,"SE HA IMPUTADO COSTE A UNA COLABORACION INEXISTENTE. CORREGIR"),"")</f>
        <v/>
      </c>
      <c r="G33" s="311" t="str" cm="1">
        <f t="array" ref="G33">+IFERROR(_xlfn.IFS('2. RECURSOS-GASTOS'!A28=0,"",'2. RECURSOS-GASTOS'!AE28=4,"NO SE HA APLICADO LA COLABORACION A NINGUNA ACTIVIDAD. CORREGIR"),"")</f>
        <v/>
      </c>
      <c r="T33" s="37"/>
    </row>
    <row r="34" spans="1:20" ht="41.25" customHeight="1" x14ac:dyDescent="0.4">
      <c r="A34" s="499">
        <f>+'2. RECURSOS-GASTOS'!A29</f>
        <v>0</v>
      </c>
      <c r="B34" s="500"/>
      <c r="C34" s="314">
        <f>+'2. RECURSOS-GASTOS'!D29</f>
        <v>0</v>
      </c>
      <c r="D34" s="254"/>
      <c r="E34" s="311" t="str">
        <f>+IF('8. DETALLE PRESUPUESTO'!$C34&lt;'8. DETALLE PRESUPUESTO'!$D34,"EL IMPORTE  IMPUTADO ES SUPERIOR AL COSTE DE LA COLABORACION EXTERNA. CORREGIR",IF((D34="")*AND(C34&gt;0),"NO SE HA IMPUTADO COSTE A ESTA COLABORACION EXTERNA",""))</f>
        <v/>
      </c>
      <c r="F34" s="311" t="str" cm="1">
        <f t="array" ref="F34">+IFERROR(_xlfn.IFS(C34&gt;0,"",D34&gt;0,"SE HA IMPUTADO COSTE A UNA COLABORACION INEXISTENTE. CORREGIR"),"")</f>
        <v/>
      </c>
      <c r="G34" s="311" t="str" cm="1">
        <f t="array" ref="G34">+IFERROR(_xlfn.IFS('2. RECURSOS-GASTOS'!A29=0,"",'2. RECURSOS-GASTOS'!AE29=4,"NO SE HA APLICADO LA COLABORACION A NINGUNA ACTIVIDAD. CORREGIR"),"")</f>
        <v/>
      </c>
      <c r="T34" s="37"/>
    </row>
    <row r="35" spans="1:20" ht="41.25" customHeight="1" thickBot="1" x14ac:dyDescent="0.45">
      <c r="A35" s="501">
        <f>+'2. RECURSOS-GASTOS'!A30</f>
        <v>0</v>
      </c>
      <c r="B35" s="502"/>
      <c r="C35" s="315">
        <f>+'2. RECURSOS-GASTOS'!D30</f>
        <v>0</v>
      </c>
      <c r="D35" s="255"/>
      <c r="E35" s="311" t="str">
        <f>+IF('8. DETALLE PRESUPUESTO'!$C35&lt;'8. DETALLE PRESUPUESTO'!$D35,"EL IMPORTE  IMPUTADO ES SUPERIOR AL COSTE DE LA COLABORACION EXTERNA. CORREGIR",IF((D35="")*AND(C35&gt;0),"NO SE HA IMPUTADO COSTE A ESTA COLABORACION EXTERNA",""))</f>
        <v/>
      </c>
      <c r="F35" s="311" t="str" cm="1">
        <f t="array" ref="F35">+IFERROR(_xlfn.IFS(C35&gt;0,"",D35&gt;0,"SE HA IMPUTADO COSTE A UNA COLABORACION INEXISTENTE. CORREGIR"),"")</f>
        <v/>
      </c>
      <c r="G35" s="311" t="str" cm="1">
        <f t="array" ref="G35">+IFERROR(_xlfn.IFS('2. RECURSOS-GASTOS'!A30=0,"",'2. RECURSOS-GASTOS'!AE30=4,"NO SE HA APLICADO LA COLABORACION A NINGUNA ACTIVIDAD. CORREGIR"),"")</f>
        <v/>
      </c>
      <c r="T35" s="37"/>
    </row>
    <row r="36" spans="1:20" ht="42.75" customHeight="1" thickBot="1" x14ac:dyDescent="0.45">
      <c r="A36" s="536" t="s">
        <v>99</v>
      </c>
      <c r="B36" s="537"/>
      <c r="C36" s="316">
        <f>SUBTOTAL(109,'8. DETALLE PRESUPUESTO'!$C$30:$C$35)</f>
        <v>0</v>
      </c>
      <c r="D36" s="317">
        <f>+ SUBTOTAL(109,'8. DETALLE PRESUPUESTO'!$D$30:$D$35)</f>
        <v>0</v>
      </c>
      <c r="E36" s="312" t="str">
        <f>+IF(SUM('8. DETALLE PRESUPUESTO'!$D$30:$D$35)&gt;30000,"IMPORTE MAXIMO SUBVENCIONABLE COLABORACIONES EXTERNAS 30.000 €. CORREGIR","")</f>
        <v/>
      </c>
      <c r="F36" s="312" t="str">
        <f>+IF((A36=""),"SE HA IMPUTADO COSTE A UNA COLABORACION QUE NO EXISTE",IF('8. DETALLE PRESUPUESTO'!$C36&lt;'8. DETALLE PRESUPUESTO'!$D36,"EL IMPORTE  IMPUTADO ES SUPERIOR AL COSTE DE LA COLABORACION EXTERNA. CORREGIR",IF((D36="")*AND(C36&gt;0),"NO SE HA IMPUTADO COSTE A ESTA COLABORACION EXTERNA","")))</f>
        <v/>
      </c>
      <c r="G36" s="312"/>
      <c r="T36" s="37"/>
    </row>
    <row r="37" spans="1:20" ht="36" customHeight="1" x14ac:dyDescent="0.4">
      <c r="A37" s="36" t="s">
        <v>100</v>
      </c>
      <c r="B37" s="36"/>
      <c r="C37" s="36"/>
      <c r="D37" s="36"/>
      <c r="E37" s="36"/>
    </row>
    <row r="38" spans="1:20" ht="36" customHeight="1" x14ac:dyDescent="0.4">
      <c r="A38" s="36" t="s">
        <v>101</v>
      </c>
      <c r="B38" s="36"/>
      <c r="C38" s="36"/>
      <c r="D38" s="36"/>
      <c r="E38" s="36"/>
    </row>
    <row r="39" spans="1:20" ht="30" customHeight="1" thickBot="1" x14ac:dyDescent="0.45">
      <c r="A39" s="36"/>
      <c r="B39" s="36"/>
      <c r="C39" s="36"/>
      <c r="D39" s="36"/>
      <c r="E39" s="36"/>
    </row>
    <row r="40" spans="1:20" ht="27" customHeight="1" thickBot="1" x14ac:dyDescent="0.45">
      <c r="A40" s="491" t="s">
        <v>110</v>
      </c>
      <c r="B40" s="492"/>
      <c r="C40" s="492"/>
      <c r="D40" s="492"/>
      <c r="E40" s="493"/>
      <c r="F40" s="120"/>
    </row>
    <row r="41" spans="1:20" ht="87" customHeight="1" thickBot="1" x14ac:dyDescent="0.45">
      <c r="A41" s="472" t="s">
        <v>61</v>
      </c>
      <c r="B41" s="473"/>
      <c r="C41" s="474"/>
      <c r="D41" s="318" t="s">
        <v>102</v>
      </c>
      <c r="E41" s="319" t="s">
        <v>52</v>
      </c>
      <c r="S41" s="242"/>
      <c r="T41" s="37"/>
    </row>
    <row r="42" spans="1:20" ht="41.25" customHeight="1" x14ac:dyDescent="0.4">
      <c r="A42" s="479">
        <f>+'2. RECURSOS-GASTOS'!A34</f>
        <v>0</v>
      </c>
      <c r="B42" s="480"/>
      <c r="C42" s="480"/>
      <c r="D42" s="320">
        <f>+'2. RECURSOS-GASTOS'!D34</f>
        <v>0</v>
      </c>
      <c r="E42" s="310" t="str" cm="1">
        <f t="array" ref="E42">+IFERROR(_xlfn.IFS('2. RECURSOS-GASTOS'!A34=0,"",'2. RECURSOS-GASTOS'!AE34=4,"NO SE HA APLICADO LA INVERSION A NINGUNA ACTIVIDAD. CORREGIR"),"")</f>
        <v/>
      </c>
      <c r="S42" s="242"/>
      <c r="T42" s="37"/>
    </row>
    <row r="43" spans="1:20" ht="41.25" customHeight="1" x14ac:dyDescent="0.4">
      <c r="A43" s="479">
        <f>+'2. RECURSOS-GASTOS'!A35</f>
        <v>0</v>
      </c>
      <c r="B43" s="480"/>
      <c r="C43" s="480"/>
      <c r="D43" s="320">
        <f>+'2. RECURSOS-GASTOS'!D35</f>
        <v>0</v>
      </c>
      <c r="E43" s="311" t="str" cm="1">
        <f t="array" ref="E43">+IFERROR(_xlfn.IFS('2. RECURSOS-GASTOS'!A35=0,"",'2. RECURSOS-GASTOS'!AE35=4,"NO SE HA APLICADO LA INVERSION A NINGUNA ACTIVIDAD. CORREGIR"),"")</f>
        <v/>
      </c>
      <c r="S43" s="242"/>
      <c r="T43" s="37"/>
    </row>
    <row r="44" spans="1:20" ht="41.25" customHeight="1" x14ac:dyDescent="0.4">
      <c r="A44" s="479">
        <f>+'2. RECURSOS-GASTOS'!A36</f>
        <v>0</v>
      </c>
      <c r="B44" s="480"/>
      <c r="C44" s="480"/>
      <c r="D44" s="320">
        <f>+'2. RECURSOS-GASTOS'!D36</f>
        <v>0</v>
      </c>
      <c r="E44" s="311" t="str" cm="1">
        <f t="array" ref="E44">+IFERROR(_xlfn.IFS('2. RECURSOS-GASTOS'!A36=0,"",'2. RECURSOS-GASTOS'!AE36=4,"NO SE HA APLICADO LA INVERSION A NINGUNA ACTIVIDAD. CORREGIR"),"")</f>
        <v/>
      </c>
      <c r="S44" s="242"/>
      <c r="T44" s="37"/>
    </row>
    <row r="45" spans="1:20" ht="41.25" customHeight="1" x14ac:dyDescent="0.4">
      <c r="A45" s="479">
        <f>+'2. RECURSOS-GASTOS'!A37</f>
        <v>0</v>
      </c>
      <c r="B45" s="480"/>
      <c r="C45" s="480"/>
      <c r="D45" s="320">
        <f>+'2. RECURSOS-GASTOS'!D37</f>
        <v>0</v>
      </c>
      <c r="E45" s="311" t="str" cm="1">
        <f t="array" ref="E45">+IFERROR(_xlfn.IFS('2. RECURSOS-GASTOS'!A37=0,"",'2. RECURSOS-GASTOS'!AE37=4,"NO SE HA APLICADO LA INVERSION A NINGUNA ACTIVIDAD. CORREGIR"),"")</f>
        <v/>
      </c>
      <c r="S45" s="242"/>
      <c r="T45" s="37"/>
    </row>
    <row r="46" spans="1:20" ht="41.25" customHeight="1" x14ac:dyDescent="0.4">
      <c r="A46" s="479">
        <f>+'2. RECURSOS-GASTOS'!A38</f>
        <v>0</v>
      </c>
      <c r="B46" s="480"/>
      <c r="C46" s="480"/>
      <c r="D46" s="320">
        <f>+'2. RECURSOS-GASTOS'!D38</f>
        <v>0</v>
      </c>
      <c r="E46" s="311" t="str" cm="1">
        <f t="array" ref="E46">+IFERROR(_xlfn.IFS('2. RECURSOS-GASTOS'!A38=0,"",'2. RECURSOS-GASTOS'!AE38=4,"NO SE HA APLICADO LA INVERSION A NINGUNA ACTIVIDAD. CORREGIR"),"")</f>
        <v/>
      </c>
      <c r="S46" s="242"/>
      <c r="T46" s="37"/>
    </row>
    <row r="47" spans="1:20" ht="41.25" customHeight="1" thickBot="1" x14ac:dyDescent="0.45">
      <c r="A47" s="483">
        <f>+'2. RECURSOS-GASTOS'!A39</f>
        <v>0</v>
      </c>
      <c r="B47" s="484"/>
      <c r="C47" s="484"/>
      <c r="D47" s="320">
        <f>+'2. RECURSOS-GASTOS'!D39</f>
        <v>0</v>
      </c>
      <c r="E47" s="311" t="str" cm="1">
        <f t="array" ref="E47">+IFERROR(_xlfn.IFS('2. RECURSOS-GASTOS'!A39=0,"",'2. RECURSOS-GASTOS'!AE39=4,"NO SE HA APLICADO LA INVERSION A NINGUNA ACTIVIDAD. CORREGIR"),"")</f>
        <v/>
      </c>
      <c r="S47" s="242"/>
      <c r="T47" s="37"/>
    </row>
    <row r="48" spans="1:20" ht="30" customHeight="1" thickBot="1" x14ac:dyDescent="0.45">
      <c r="A48" s="469" t="s">
        <v>103</v>
      </c>
      <c r="B48" s="470"/>
      <c r="C48" s="485"/>
      <c r="D48" s="317">
        <f>SUBTOTAL(109,'8. DETALLE PRESUPUESTO'!$D$42:$D$47)</f>
        <v>0</v>
      </c>
      <c r="E48" s="312" t="str">
        <f>+IF(SUM('8. DETALLE PRESUPUESTO'!$D$30:$D$35)&gt;30000,"IMPORTE MAXIMO SUBVENCIONABLE COLABORACIONES EXTERNAS 30.000 €. CORREGIR","")</f>
        <v/>
      </c>
      <c r="S48" s="242"/>
      <c r="T48" s="37"/>
    </row>
    <row r="49" spans="1:20" ht="36.75" customHeight="1" x14ac:dyDescent="0.4">
      <c r="A49" s="36"/>
      <c r="B49" s="36"/>
      <c r="C49" s="36"/>
      <c r="D49" s="36"/>
      <c r="E49" s="36"/>
    </row>
    <row r="50" spans="1:20" ht="33" thickBot="1" x14ac:dyDescent="0.45">
      <c r="A50" s="527" t="s">
        <v>111</v>
      </c>
      <c r="B50" s="528"/>
      <c r="C50" s="528"/>
      <c r="D50" s="528"/>
      <c r="E50" s="528"/>
      <c r="F50" s="120"/>
    </row>
    <row r="51" spans="1:20" ht="72" customHeight="1" thickBot="1" x14ac:dyDescent="0.45">
      <c r="A51" s="486" t="s">
        <v>65</v>
      </c>
      <c r="B51" s="487"/>
      <c r="C51" s="488"/>
      <c r="D51" s="321" t="s">
        <v>102</v>
      </c>
      <c r="E51" s="319" t="s">
        <v>52</v>
      </c>
      <c r="S51" s="242"/>
      <c r="T51" s="37"/>
    </row>
    <row r="52" spans="1:20" ht="41.25" customHeight="1" x14ac:dyDescent="0.4">
      <c r="A52" s="489">
        <f>+'2. RECURSOS-GASTOS'!A43</f>
        <v>0</v>
      </c>
      <c r="B52" s="490"/>
      <c r="C52" s="490"/>
      <c r="D52" s="322">
        <f>+'2. RECURSOS-GASTOS'!D43</f>
        <v>0</v>
      </c>
      <c r="E52" s="310" t="str" cm="1">
        <f t="array" ref="E52">+IFERROR(_xlfn.IFS('2. RECURSOS-GASTOS'!A43=0,"",'2. RECURSOS-GASTOS'!AE43=4,"NO SE HA APLICADO LA INVERSION A NINGUNA ACTIVIDAD. CORREGIR"),"")</f>
        <v/>
      </c>
      <c r="S52" s="242"/>
      <c r="T52" s="37"/>
    </row>
    <row r="53" spans="1:20" ht="41.25" customHeight="1" x14ac:dyDescent="0.4">
      <c r="A53" s="481">
        <f>+'2. RECURSOS-GASTOS'!A44</f>
        <v>0</v>
      </c>
      <c r="B53" s="482"/>
      <c r="C53" s="482"/>
      <c r="D53" s="323">
        <f>+'2. RECURSOS-GASTOS'!D44</f>
        <v>0</v>
      </c>
      <c r="E53" s="311" t="str" cm="1">
        <f t="array" ref="E53">+IFERROR(_xlfn.IFS('2. RECURSOS-GASTOS'!A44=0,"",'2. RECURSOS-GASTOS'!AE44=4,"NO SE HA APLICADO LA INVERSION A NINGUNA ACTIVIDAD. CORREGIR"),"")</f>
        <v/>
      </c>
      <c r="S53" s="242"/>
      <c r="T53" s="37"/>
    </row>
    <row r="54" spans="1:20" ht="41.25" customHeight="1" x14ac:dyDescent="0.4">
      <c r="A54" s="481">
        <f>+'2. RECURSOS-GASTOS'!A45</f>
        <v>0</v>
      </c>
      <c r="B54" s="482"/>
      <c r="C54" s="482"/>
      <c r="D54" s="323">
        <f>+'2. RECURSOS-GASTOS'!D45</f>
        <v>0</v>
      </c>
      <c r="E54" s="311" t="str" cm="1">
        <f t="array" ref="E54">+IFERROR(_xlfn.IFS('2. RECURSOS-GASTOS'!A45=0,"",'2. RECURSOS-GASTOS'!AE45=4,"NO SE HA APLICADO LA INVERSION A NINGUNA ACTIVIDAD. CORREGIR"),"")</f>
        <v/>
      </c>
      <c r="S54" s="242"/>
      <c r="T54" s="37"/>
    </row>
    <row r="55" spans="1:20" ht="41.25" customHeight="1" x14ac:dyDescent="0.4">
      <c r="A55" s="481">
        <f>+'2. RECURSOS-GASTOS'!A46</f>
        <v>0</v>
      </c>
      <c r="B55" s="482"/>
      <c r="C55" s="482"/>
      <c r="D55" s="323">
        <f>+'2. RECURSOS-GASTOS'!D46</f>
        <v>0</v>
      </c>
      <c r="E55" s="311" t="str" cm="1">
        <f t="array" ref="E55">+IFERROR(_xlfn.IFS('2. RECURSOS-GASTOS'!A46=0,"",'2. RECURSOS-GASTOS'!AE46=4,"NO SE HA APLICADO LA INVERSION A NINGUNA ACTIVIDAD. CORREGIR"),"")</f>
        <v/>
      </c>
      <c r="S55" s="242"/>
      <c r="T55" s="37"/>
    </row>
    <row r="56" spans="1:20" ht="41.25" customHeight="1" x14ac:dyDescent="0.4">
      <c r="A56" s="481">
        <f>+'2. RECURSOS-GASTOS'!A47</f>
        <v>0</v>
      </c>
      <c r="B56" s="482"/>
      <c r="C56" s="482"/>
      <c r="D56" s="323">
        <f>+'2. RECURSOS-GASTOS'!D47</f>
        <v>0</v>
      </c>
      <c r="E56" s="311" t="str" cm="1">
        <f t="array" ref="E56">+IFERROR(_xlfn.IFS('2. RECURSOS-GASTOS'!A47=0,"",'2. RECURSOS-GASTOS'!AE47=4,"NO SE HA APLICADO LA INVERSION A NINGUNA ACTIVIDAD. CORREGIR"),"")</f>
        <v/>
      </c>
      <c r="S56" s="242"/>
      <c r="T56" s="37"/>
    </row>
    <row r="57" spans="1:20" ht="41.25" customHeight="1" thickBot="1" x14ac:dyDescent="0.45">
      <c r="A57" s="477">
        <f>+'2. RECURSOS-GASTOS'!A48</f>
        <v>0</v>
      </c>
      <c r="B57" s="478"/>
      <c r="C57" s="478"/>
      <c r="D57" s="323">
        <f>+'2. RECURSOS-GASTOS'!D48</f>
        <v>0</v>
      </c>
      <c r="E57" s="311" t="str" cm="1">
        <f t="array" ref="E57">+IFERROR(_xlfn.IFS('2. RECURSOS-GASTOS'!A48=0,"",'2. RECURSOS-GASTOS'!AE48=4,"NO SE HA APLICADO LA INVERSION A NINGUNA ACTIVIDAD. CORREGIR"),"")</f>
        <v/>
      </c>
      <c r="R57" s="242"/>
      <c r="S57" s="242"/>
      <c r="T57" s="37"/>
    </row>
    <row r="58" spans="1:20" ht="32.25" customHeight="1" thickBot="1" x14ac:dyDescent="0.45">
      <c r="A58" s="469" t="s">
        <v>104</v>
      </c>
      <c r="B58" s="470"/>
      <c r="C58" s="471"/>
      <c r="D58" s="324">
        <f>SUBTOTAL(109,'8. DETALLE PRESUPUESTO'!$D$52:$D$57)</f>
        <v>0</v>
      </c>
      <c r="E58" s="312"/>
      <c r="R58" s="242"/>
      <c r="S58" s="242"/>
      <c r="T58" s="37"/>
    </row>
    <row r="59" spans="1:20" ht="19.5" thickBot="1" x14ac:dyDescent="0.45">
      <c r="A59" s="36"/>
      <c r="B59" s="36"/>
      <c r="C59" s="36"/>
      <c r="D59" s="36"/>
      <c r="E59" s="36"/>
      <c r="T59" s="37"/>
    </row>
    <row r="60" spans="1:20" ht="33" thickBot="1" x14ac:dyDescent="0.45">
      <c r="A60" s="491" t="s">
        <v>68</v>
      </c>
      <c r="B60" s="492"/>
      <c r="C60" s="492"/>
      <c r="D60" s="493"/>
      <c r="E60" s="122"/>
      <c r="T60" s="37"/>
    </row>
    <row r="61" spans="1:20" ht="80.25" customHeight="1" thickBot="1" x14ac:dyDescent="0.45">
      <c r="A61" s="472" t="s">
        <v>105</v>
      </c>
      <c r="B61" s="473"/>
      <c r="C61" s="474"/>
      <c r="D61" s="318" t="s">
        <v>102</v>
      </c>
      <c r="E61" s="319" t="s">
        <v>52</v>
      </c>
      <c r="R61" s="242"/>
      <c r="S61" s="242"/>
      <c r="T61" s="37"/>
    </row>
    <row r="62" spans="1:20" ht="41.25" customHeight="1" x14ac:dyDescent="0.4">
      <c r="A62" s="475"/>
      <c r="B62" s="476"/>
      <c r="C62" s="476"/>
      <c r="D62" s="325"/>
      <c r="E62" s="310" t="str" cm="1">
        <f t="array" ref="E62">+IFERROR(_xlfn.IFS('2. RECURSOS-GASTOS'!A55=0,"",'2. RECURSOS-GASTOS'!AE55=4,"NO SE HA APLICADO GASTO DE VIAJES A NINGUNA ACTIVIDAD. CORREGIR"),"")</f>
        <v/>
      </c>
      <c r="R62" s="242"/>
      <c r="S62" s="242"/>
      <c r="T62" s="37"/>
    </row>
    <row r="63" spans="1:20" ht="41.25" customHeight="1" x14ac:dyDescent="0.4">
      <c r="A63" s="475"/>
      <c r="B63" s="476"/>
      <c r="C63" s="476"/>
      <c r="D63" s="325"/>
      <c r="E63" s="311" t="str" cm="1">
        <f t="array" ref="E63">+IFERROR(_xlfn.IFS('2. RECURSOS-GASTOS'!A56=0,"",'2. RECURSOS-GASTOS'!AE56=4,"NO SE HA APLICADO GASTO DE VIAJES A NINGUNA ACTIVIDAD. CORREGIR"),"")</f>
        <v/>
      </c>
      <c r="S63" s="242"/>
      <c r="T63" s="37"/>
    </row>
    <row r="64" spans="1:20" ht="41.25" customHeight="1" x14ac:dyDescent="0.4">
      <c r="A64" s="475"/>
      <c r="B64" s="476"/>
      <c r="C64" s="476"/>
      <c r="D64" s="325"/>
      <c r="E64" s="311" t="str" cm="1">
        <f t="array" ref="E64">+IFERROR(_xlfn.IFS('2. RECURSOS-GASTOS'!A57=0,"",'2. RECURSOS-GASTOS'!AE57=4,"NO SE HA APLICADO GASTO DE VIAJES A NINGUNA ACTIVIDAD. CORREGIR"),"")</f>
        <v/>
      </c>
      <c r="S64" s="242"/>
      <c r="T64" s="37"/>
    </row>
    <row r="65" spans="1:20" ht="41.25" customHeight="1" x14ac:dyDescent="0.4">
      <c r="A65" s="475"/>
      <c r="B65" s="476"/>
      <c r="C65" s="476"/>
      <c r="D65" s="326"/>
      <c r="E65" s="311" t="str" cm="1">
        <f t="array" ref="E65">+IFERROR(_xlfn.IFS('2. RECURSOS-GASTOS'!A58=0,"",'2. RECURSOS-GASTOS'!AE58=4,"NO SE HA APLICADO GASTO DE VIAJES A NINGUNA ACTIVIDAD. CORREGIR"),"")</f>
        <v/>
      </c>
      <c r="S65" s="242"/>
      <c r="T65" s="37"/>
    </row>
    <row r="66" spans="1:20" ht="41.25" customHeight="1" x14ac:dyDescent="0.4">
      <c r="A66" s="475"/>
      <c r="B66" s="476"/>
      <c r="C66" s="476"/>
      <c r="D66" s="326"/>
      <c r="E66" s="311" t="str" cm="1">
        <f t="array" ref="E66">+IFERROR(_xlfn.IFS('2. RECURSOS-GASTOS'!A59=0,"",'2. RECURSOS-GASTOS'!AE59=4,"NO SE HA APLICADO GASTO DE VIAJES A NINGUNA ACTIVIDAD. CORREGIR"),"")</f>
        <v/>
      </c>
      <c r="S66" s="242"/>
      <c r="T66" s="37"/>
    </row>
    <row r="67" spans="1:20" ht="41.25" customHeight="1" thickBot="1" x14ac:dyDescent="0.45">
      <c r="A67" s="494"/>
      <c r="B67" s="495"/>
      <c r="C67" s="495"/>
      <c r="D67" s="326"/>
      <c r="E67" s="311" t="str" cm="1">
        <f t="array" ref="E67">+IFERROR(_xlfn.IFS('2. RECURSOS-GASTOS'!A60=0,"",'2. RECURSOS-GASTOS'!AE60=4,"NO SE HA APLICADO GASTO DE VIAJES A NINGUNA ACTIVIDAD. CORREGIR"),"")</f>
        <v/>
      </c>
      <c r="S67" s="242"/>
      <c r="T67" s="37"/>
    </row>
    <row r="68" spans="1:20" ht="32.25" customHeight="1" thickBot="1" x14ac:dyDescent="0.45">
      <c r="A68" s="469" t="s">
        <v>106</v>
      </c>
      <c r="B68" s="470"/>
      <c r="C68" s="485"/>
      <c r="D68" s="317">
        <f>SUBTOTAL(109,'8. DETALLE PRESUPUESTO'!$D$62:$D$67)</f>
        <v>0</v>
      </c>
      <c r="E68" s="312"/>
      <c r="S68" s="242"/>
      <c r="T68" s="37"/>
    </row>
    <row r="69" spans="1:20" x14ac:dyDescent="0.4">
      <c r="A69" s="36"/>
      <c r="B69" s="36"/>
      <c r="C69" s="36"/>
      <c r="D69" s="36"/>
      <c r="E69" s="36"/>
    </row>
    <row r="70" spans="1:20" x14ac:dyDescent="0.4">
      <c r="A70" s="36"/>
      <c r="B70" s="36"/>
      <c r="C70" s="36"/>
      <c r="D70" s="36"/>
      <c r="E70" s="36"/>
    </row>
    <row r="71" spans="1:20" ht="29.25" customHeight="1" x14ac:dyDescent="0.4">
      <c r="A71" s="36"/>
      <c r="B71" s="36"/>
      <c r="C71" s="36"/>
      <c r="D71" s="36"/>
      <c r="E71" s="36"/>
    </row>
    <row r="72" spans="1:20" x14ac:dyDescent="0.4">
      <c r="A72" s="36"/>
      <c r="B72" s="36"/>
      <c r="C72" s="36"/>
      <c r="D72" s="36"/>
      <c r="E72" s="36"/>
    </row>
    <row r="73" spans="1:20" ht="39.75" customHeight="1" x14ac:dyDescent="0.4">
      <c r="A73" s="36"/>
      <c r="B73" s="36"/>
      <c r="C73" s="36"/>
      <c r="D73" s="36"/>
      <c r="E73" s="36"/>
    </row>
    <row r="74" spans="1:20" x14ac:dyDescent="0.4">
      <c r="A74" s="36"/>
      <c r="B74" s="36"/>
      <c r="C74" s="36"/>
      <c r="D74" s="36"/>
      <c r="E74" s="36"/>
    </row>
    <row r="75" spans="1:20" x14ac:dyDescent="0.4">
      <c r="A75" s="36"/>
      <c r="B75" s="36"/>
      <c r="C75" s="36"/>
      <c r="D75" s="36"/>
      <c r="E75" s="36"/>
    </row>
    <row r="76" spans="1:20" x14ac:dyDescent="0.4">
      <c r="A76" s="36"/>
      <c r="B76" s="36"/>
      <c r="C76" s="36"/>
      <c r="D76" s="36"/>
      <c r="E76" s="36"/>
    </row>
    <row r="77" spans="1:20" ht="32.25" customHeight="1" x14ac:dyDescent="0.4">
      <c r="A77" s="36"/>
      <c r="B77" s="36"/>
      <c r="C77" s="36"/>
      <c r="D77" s="36"/>
      <c r="E77" s="36"/>
    </row>
    <row r="78" spans="1:20" x14ac:dyDescent="0.4">
      <c r="A78" s="36"/>
      <c r="B78" s="36"/>
      <c r="C78" s="36"/>
      <c r="D78" s="36"/>
      <c r="E78" s="36"/>
    </row>
    <row r="79" spans="1:20" x14ac:dyDescent="0.4">
      <c r="A79" s="36"/>
      <c r="B79" s="36"/>
      <c r="C79" s="36"/>
      <c r="D79" s="36"/>
      <c r="E79" s="36"/>
    </row>
    <row r="80" spans="1:20" x14ac:dyDescent="0.4">
      <c r="A80" s="36"/>
      <c r="B80" s="36"/>
      <c r="C80" s="36"/>
      <c r="D80" s="36"/>
      <c r="E80" s="36"/>
    </row>
    <row r="81" spans="1:5" x14ac:dyDescent="0.4">
      <c r="A81" s="36"/>
      <c r="B81" s="36"/>
      <c r="C81" s="36"/>
      <c r="D81" s="36"/>
      <c r="E81" s="36"/>
    </row>
    <row r="82" spans="1:5" x14ac:dyDescent="0.4">
      <c r="A82" s="36"/>
      <c r="B82" s="36"/>
      <c r="C82" s="36"/>
      <c r="D82" s="36"/>
      <c r="E82" s="36"/>
    </row>
    <row r="83" spans="1:5" x14ac:dyDescent="0.4">
      <c r="A83" s="36"/>
      <c r="B83" s="36"/>
      <c r="C83" s="36"/>
      <c r="D83" s="36"/>
      <c r="E83" s="36"/>
    </row>
    <row r="84" spans="1:5" x14ac:dyDescent="0.4">
      <c r="A84" s="36"/>
      <c r="B84" s="36"/>
      <c r="C84" s="36"/>
      <c r="D84" s="36"/>
      <c r="E84" s="36"/>
    </row>
    <row r="85" spans="1:5" x14ac:dyDescent="0.4">
      <c r="A85" s="36"/>
      <c r="B85" s="36"/>
      <c r="C85" s="36"/>
      <c r="D85" s="36"/>
      <c r="E85" s="36"/>
    </row>
    <row r="86" spans="1:5" x14ac:dyDescent="0.4">
      <c r="A86" s="36"/>
      <c r="B86" s="36"/>
      <c r="C86" s="36"/>
      <c r="D86" s="36"/>
      <c r="E86" s="36"/>
    </row>
    <row r="87" spans="1:5" x14ac:dyDescent="0.4">
      <c r="A87" s="36"/>
      <c r="B87" s="36"/>
      <c r="C87" s="36"/>
      <c r="D87" s="36"/>
      <c r="E87" s="36"/>
    </row>
    <row r="88" spans="1:5" x14ac:dyDescent="0.4">
      <c r="A88" s="36"/>
      <c r="B88" s="36"/>
      <c r="C88" s="36"/>
      <c r="D88" s="36"/>
      <c r="E88" s="36"/>
    </row>
    <row r="89" spans="1:5" x14ac:dyDescent="0.4">
      <c r="A89" s="36"/>
      <c r="B89" s="36"/>
      <c r="C89" s="36"/>
      <c r="D89" s="36"/>
      <c r="E89" s="36"/>
    </row>
    <row r="90" spans="1:5" x14ac:dyDescent="0.4">
      <c r="A90" s="36"/>
      <c r="B90" s="36"/>
      <c r="C90" s="36"/>
      <c r="D90" s="36"/>
      <c r="E90" s="36"/>
    </row>
    <row r="91" spans="1:5" x14ac:dyDescent="0.4">
      <c r="A91" s="36"/>
      <c r="B91" s="36"/>
      <c r="C91" s="36"/>
      <c r="D91" s="36"/>
      <c r="E91" s="36"/>
    </row>
    <row r="92" spans="1:5" x14ac:dyDescent="0.4">
      <c r="A92" s="36"/>
      <c r="B92" s="36"/>
      <c r="C92" s="36"/>
      <c r="D92" s="36"/>
      <c r="E92" s="36"/>
    </row>
    <row r="93" spans="1:5" x14ac:dyDescent="0.4">
      <c r="A93" s="36"/>
      <c r="B93" s="36"/>
      <c r="C93" s="36"/>
      <c r="D93" s="36"/>
      <c r="E93" s="36"/>
    </row>
    <row r="94" spans="1:5" x14ac:dyDescent="0.4">
      <c r="A94" s="36"/>
      <c r="B94" s="36"/>
      <c r="C94" s="36"/>
      <c r="D94" s="36"/>
      <c r="E94" s="36"/>
    </row>
    <row r="95" spans="1:5" x14ac:dyDescent="0.4">
      <c r="A95" s="36"/>
      <c r="B95" s="36"/>
      <c r="C95" s="36"/>
      <c r="D95" s="36"/>
      <c r="E95" s="36"/>
    </row>
    <row r="96" spans="1:5" x14ac:dyDescent="0.4">
      <c r="A96" s="36"/>
      <c r="B96" s="36"/>
      <c r="C96" s="36"/>
      <c r="D96" s="36"/>
      <c r="E96" s="36"/>
    </row>
    <row r="97" spans="1:5" x14ac:dyDescent="0.4">
      <c r="A97" s="36"/>
      <c r="B97" s="36"/>
      <c r="C97" s="36"/>
      <c r="D97" s="36"/>
      <c r="E97" s="36"/>
    </row>
    <row r="98" spans="1:5" x14ac:dyDescent="0.4">
      <c r="A98" s="36"/>
      <c r="B98" s="36"/>
      <c r="C98" s="36"/>
      <c r="D98" s="36"/>
      <c r="E98" s="36"/>
    </row>
  </sheetData>
  <sheetProtection algorithmName="SHA-512" hashValue="TdhLm9OYCoDgevalxcOjGT8KfzrUyVm04SMDxNwHMAZh+A1SvBYhLAw+QTBx3n2EoVF9qYvbYL1PnIHChx+35g==" saltValue="8N2HBWgyG+UJiGjSJKEkrA==" spinCount="100000" sheet="1" objects="1" scenarios="1"/>
  <protectedRanges>
    <protectedRange algorithmName="SHA-512" hashValue="709R6/lJ4N3YlBjrFpvTiXFUU/b6ZL8gQLwtNoHQGFo7nANQSNpyA2194JBSfcN+lQPQkiy0gQz+ShfIas68QQ==" saltValue="rK/t5PeoZzVb4l03f5A+yg==" spinCount="100000" sqref="A9:C22" name="Rango1"/>
    <protectedRange algorithmName="SHA-512" hashValue="m9VB9ejk9scBofuTPGIuLLgJBDLqfBxpslVKdwXHLacG+lWcu7aYliOLxduP/e6pLmaIc5raIqNYPQaP0NzW3g==" saltValue="hlNDnLidZ1f3cALbHnmkIg==" spinCount="100000" sqref="A9:C22" name="Rango2"/>
  </protectedRanges>
  <mergeCells count="48">
    <mergeCell ref="C4:E4"/>
    <mergeCell ref="E29:G29"/>
    <mergeCell ref="A28:G28"/>
    <mergeCell ref="A40:E40"/>
    <mergeCell ref="A50:E50"/>
    <mergeCell ref="C5:E5"/>
    <mergeCell ref="A7:E7"/>
    <mergeCell ref="A36:B36"/>
    <mergeCell ref="A41:C41"/>
    <mergeCell ref="A54:C54"/>
    <mergeCell ref="B1:E1"/>
    <mergeCell ref="A34:B34"/>
    <mergeCell ref="A35:B35"/>
    <mergeCell ref="A29:B29"/>
    <mergeCell ref="A30:B30"/>
    <mergeCell ref="A31:B31"/>
    <mergeCell ref="A32:B32"/>
    <mergeCell ref="A33:B33"/>
    <mergeCell ref="C3:E3"/>
    <mergeCell ref="C2:E2"/>
    <mergeCell ref="A2:B2"/>
    <mergeCell ref="A3:B3"/>
    <mergeCell ref="A4:B4"/>
    <mergeCell ref="A5:B5"/>
    <mergeCell ref="A24:F24"/>
    <mergeCell ref="A68:C68"/>
    <mergeCell ref="A60:D60"/>
    <mergeCell ref="A63:C63"/>
    <mergeCell ref="A64:C64"/>
    <mergeCell ref="A65:C65"/>
    <mergeCell ref="A66:C66"/>
    <mergeCell ref="A67:C67"/>
    <mergeCell ref="A58:C58"/>
    <mergeCell ref="A61:C61"/>
    <mergeCell ref="A62:C62"/>
    <mergeCell ref="A57:C57"/>
    <mergeCell ref="A42:C42"/>
    <mergeCell ref="A55:C55"/>
    <mergeCell ref="A56:C56"/>
    <mergeCell ref="A43:C43"/>
    <mergeCell ref="A44:C44"/>
    <mergeCell ref="A45:C45"/>
    <mergeCell ref="A46:C46"/>
    <mergeCell ref="A47:C47"/>
    <mergeCell ref="A48:C48"/>
    <mergeCell ref="A51:C51"/>
    <mergeCell ref="A52:C52"/>
    <mergeCell ref="A53:C53"/>
  </mergeCells>
  <conditionalFormatting sqref="A9:D22">
    <cfRule type="expression" dxfId="20" priority="20">
      <formula>A9=0</formula>
    </cfRule>
  </conditionalFormatting>
  <conditionalFormatting sqref="A42:D47">
    <cfRule type="expression" dxfId="18" priority="19">
      <formula>A42=0</formula>
    </cfRule>
  </conditionalFormatting>
  <conditionalFormatting sqref="A52:D57">
    <cfRule type="expression" dxfId="17" priority="14">
      <formula>A52=0</formula>
    </cfRule>
  </conditionalFormatting>
  <conditionalFormatting sqref="A30:E36">
    <cfRule type="expression" dxfId="14" priority="16">
      <formula>A30=0</formula>
    </cfRule>
  </conditionalFormatting>
  <conditionalFormatting sqref="B9:B22">
    <cfRule type="expression" dxfId="13" priority="88">
      <formula>$B9&gt;7200</formula>
    </cfRule>
  </conditionalFormatting>
  <conditionalFormatting sqref="C9:C23">
    <cfRule type="expression" dxfId="12" priority="17">
      <formula>$C9&gt;1</formula>
    </cfRule>
  </conditionalFormatting>
  <conditionalFormatting sqref="D30:D35">
    <cfRule type="containsBlanks" dxfId="11" priority="15" stopIfTrue="1">
      <formula>LEN(TRIM(D30))=0</formula>
    </cfRule>
    <cfRule type="expression" dxfId="10" priority="18">
      <formula>$D30&gt;$C30</formula>
    </cfRule>
  </conditionalFormatting>
  <conditionalFormatting sqref="D36">
    <cfRule type="expression" dxfId="9" priority="27">
      <formula>$D$36&gt;30000</formula>
    </cfRule>
  </conditionalFormatting>
  <conditionalFormatting sqref="E42:E48">
    <cfRule type="expression" dxfId="7" priority="10">
      <formula>E42=0</formula>
    </cfRule>
  </conditionalFormatting>
  <conditionalFormatting sqref="E52:E58">
    <cfRule type="expression" dxfId="5" priority="8">
      <formula>E52=0</formula>
    </cfRule>
  </conditionalFormatting>
  <conditionalFormatting sqref="E62:E68">
    <cfRule type="expression" dxfId="3" priority="3">
      <formula>E62=0</formula>
    </cfRule>
  </conditionalFormatting>
  <conditionalFormatting sqref="F30:G36">
    <cfRule type="expression" dxfId="2" priority="11">
      <formula>F30=0</formula>
    </cfRule>
  </conditionalFormatting>
  <pageMargins left="0.7" right="0.7" top="0.75" bottom="0.75" header="0.3" footer="0.3"/>
  <pageSetup paperSize="9" scale="22" fitToHeight="0" orientation="portrait" r:id="rId1"/>
  <ignoredErrors>
    <ignoredError sqref="C2:C5" unlocked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84" id="{00000000-000E-0000-0200-000001000000}">
            <xm:f>$C$5='0. INSTRUCCIONES'!$A$21</xm:f>
            <x14:dxf>
              <fill>
                <patternFill>
                  <bgColor rgb="FFFF0000"/>
                </patternFill>
              </fill>
            </x14:dxf>
          </x14:cfRule>
          <xm:sqref>A50 A51:D58</xm:sqref>
        </x14:conditionalFormatting>
        <x14:conditionalFormatting xmlns:xm="http://schemas.microsoft.com/office/excel/2006/main">
          <x14:cfRule type="expression" priority="89" id="{22055823-996E-486F-AB70-97268CD7FB75}">
            <xm:f>$C$5='0. INSTRUCCIONES'!$A$17</xm:f>
            <x14:dxf>
              <fill>
                <patternFill>
                  <bgColor rgb="FFFF0000"/>
                </patternFill>
              </fill>
            </x14:dxf>
          </x14:cfRule>
          <x14:cfRule type="expression" priority="90" id="{3FCF4439-A881-4959-A59F-93DFA144AAF3}">
            <xm:f>$C$5='0. INSTRUCCIONES'!$A$18</xm:f>
            <x14:dxf>
              <fill>
                <patternFill>
                  <bgColor rgb="FFFF0000"/>
                </patternFill>
              </fill>
            </x14:dxf>
          </x14:cfRule>
          <x14:cfRule type="expression" priority="91" id="{FB6423EF-AAE2-49D0-949C-90C00422691F}">
            <xm:f>$C$5='0. INSTRUCCIONES'!$A$19</xm:f>
            <x14:dxf>
              <fill>
                <patternFill>
                  <bgColor rgb="FFFF0000"/>
                </patternFill>
              </fill>
            </x14:dxf>
          </x14:cfRule>
          <xm:sqref>A60:A68 D61:D68</xm:sqref>
        </x14:conditionalFormatting>
        <x14:conditionalFormatting xmlns:xm="http://schemas.microsoft.com/office/excel/2006/main">
          <x14:cfRule type="expression" priority="83" id="{568557AD-A511-4C41-9162-E34963FFD5DE}">
            <xm:f>$C$5='0. INSTRUCCIONES'!$A$20</xm:f>
            <x14:dxf>
              <fill>
                <patternFill>
                  <bgColor rgb="FFFF0000"/>
                </patternFill>
              </fill>
            </x14:dxf>
          </x14:cfRule>
          <xm:sqref>A41:D48</xm:sqref>
        </x14:conditionalFormatting>
        <x14:conditionalFormatting xmlns:xm="http://schemas.microsoft.com/office/excel/2006/main">
          <x14:cfRule type="expression" priority="28" stopIfTrue="1" id="{73BC70ED-0BAB-4EF8-BFC9-8EEED120A477}">
            <xm:f>$C$5='0. INSTRUCCIONES'!$A$18</xm:f>
            <x14:dxf>
              <fill>
                <patternFill>
                  <bgColor rgb="FFFF0000"/>
                </patternFill>
              </fill>
            </x14:dxf>
          </x14:cfRule>
          <x14:cfRule type="expression" priority="87" stopIfTrue="1" id="{00000000-000E-0000-0200-000010000000}">
            <xm:f>$C$5='0. INSTRUCCIONES'!$A$19</xm:f>
            <x14:dxf>
              <fill>
                <patternFill>
                  <bgColor rgb="FFFF0000"/>
                </patternFill>
              </fill>
            </x14:dxf>
          </x14:cfRule>
          <xm:sqref>A7:E23</xm:sqref>
        </x14:conditionalFormatting>
        <x14:conditionalFormatting xmlns:xm="http://schemas.microsoft.com/office/excel/2006/main">
          <x14:cfRule type="expression" priority="9" id="{AB45E0B7-63EF-426E-82A4-F7F048663946}">
            <xm:f>$C$5='0. INSTRUCCIONES'!$A$20</xm:f>
            <x14:dxf>
              <fill>
                <patternFill>
                  <bgColor rgb="FFFF0000"/>
                </patternFill>
              </fill>
            </x14:dxf>
          </x14:cfRule>
          <xm:sqref>E41</xm:sqref>
        </x14:conditionalFormatting>
        <x14:conditionalFormatting xmlns:xm="http://schemas.microsoft.com/office/excel/2006/main">
          <x14:cfRule type="expression" priority="5" id="{F8F6B204-2210-4D43-8A31-729B6A5C056C}">
            <xm:f>$C$5='0. INSTRUCCIONES'!$A$20</xm:f>
            <x14:dxf>
              <fill>
                <patternFill>
                  <bgColor rgb="FFFF0000"/>
                </patternFill>
              </fill>
            </x14:dxf>
          </x14:cfRule>
          <xm:sqref>E51</xm:sqref>
        </x14:conditionalFormatting>
        <x14:conditionalFormatting xmlns:xm="http://schemas.microsoft.com/office/excel/2006/main">
          <x14:cfRule type="expression" priority="1" id="{C244E786-EF46-473C-872A-D2DA3643F721}">
            <xm:f>$C$5='0. INSTRUCCIONES'!$A$20</xm:f>
            <x14:dxf>
              <fill>
                <patternFill>
                  <bgColor rgb="FFFF0000"/>
                </patternFill>
              </fill>
            </x14:dxf>
          </x14:cfRule>
          <xm:sqref>E61</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BCE6B-8342-4F3E-B3E5-F6BB387C9CD9}">
  <sheetPr>
    <tabColor theme="4" tint="0.39997558519241921"/>
    <pageSetUpPr fitToPage="1"/>
  </sheetPr>
  <dimension ref="A1:AM34"/>
  <sheetViews>
    <sheetView topLeftCell="A7" zoomScale="60" zoomScaleNormal="60" workbookViewId="0">
      <selection activeCell="A20" sqref="A20:F20"/>
    </sheetView>
  </sheetViews>
  <sheetFormatPr baseColWidth="10" defaultColWidth="11.42578125" defaultRowHeight="18.75" x14ac:dyDescent="0.4"/>
  <cols>
    <col min="1" max="1" width="50.85546875" style="37" customWidth="1"/>
    <col min="2" max="2" width="13.5703125" style="37" customWidth="1"/>
    <col min="3" max="3" width="7" style="37" customWidth="1"/>
    <col min="4" max="4" width="11.140625" style="37" customWidth="1"/>
    <col min="5" max="5" width="48.85546875" style="37" customWidth="1"/>
    <col min="6" max="6" width="61" style="37" customWidth="1"/>
    <col min="7" max="39" width="11.42578125" style="36"/>
    <col min="40" max="16384" width="11.42578125" style="37"/>
  </cols>
  <sheetData>
    <row r="1" spans="1:6" ht="156.75" customHeight="1" x14ac:dyDescent="0.4">
      <c r="B1" s="538" t="s">
        <v>222</v>
      </c>
      <c r="C1" s="539"/>
      <c r="D1" s="539"/>
      <c r="E1" s="539"/>
      <c r="F1" s="540"/>
    </row>
    <row r="2" spans="1:6" ht="42" customHeight="1" x14ac:dyDescent="0.4">
      <c r="A2" s="154" t="s">
        <v>43</v>
      </c>
      <c r="B2" s="541">
        <f>+'8. DETALLE PRESUPUESTO'!C2</f>
        <v>0</v>
      </c>
      <c r="C2" s="542"/>
      <c r="D2" s="542"/>
      <c r="E2" s="542"/>
      <c r="F2" s="543"/>
    </row>
    <row r="3" spans="1:6" ht="39" customHeight="1" x14ac:dyDescent="0.4">
      <c r="A3" s="154" t="s">
        <v>44</v>
      </c>
      <c r="B3" s="541">
        <f>+'8. DETALLE PRESUPUESTO'!C3</f>
        <v>0</v>
      </c>
      <c r="C3" s="542"/>
      <c r="D3" s="542"/>
      <c r="E3" s="542"/>
      <c r="F3" s="543"/>
    </row>
    <row r="4" spans="1:6" ht="77.25" customHeight="1" x14ac:dyDescent="0.4">
      <c r="A4" s="154" t="s">
        <v>45</v>
      </c>
      <c r="B4" s="544">
        <f>+'8. DETALLE PRESUPUESTO'!C4</f>
        <v>0</v>
      </c>
      <c r="C4" s="545"/>
      <c r="D4" s="545"/>
      <c r="E4" s="545"/>
      <c r="F4" s="546"/>
    </row>
    <row r="5" spans="1:6" ht="53.25" customHeight="1" thickBot="1" x14ac:dyDescent="0.45">
      <c r="A5" s="154" t="s">
        <v>8</v>
      </c>
      <c r="B5" s="547" t="str">
        <f>+'8. DETALLE PRESUPUESTO'!C5</f>
        <v>INNOVACION DE PRODUCTO O PROCESO</v>
      </c>
      <c r="C5" s="548"/>
      <c r="D5" s="548"/>
      <c r="E5" s="548"/>
      <c r="F5" s="549"/>
    </row>
    <row r="6" spans="1:6" x14ac:dyDescent="0.4">
      <c r="A6" s="36"/>
      <c r="B6" s="36"/>
      <c r="C6" s="36"/>
      <c r="D6" s="36"/>
      <c r="E6" s="36"/>
      <c r="F6" s="36"/>
    </row>
    <row r="7" spans="1:6" ht="19.5" thickBot="1" x14ac:dyDescent="0.45">
      <c r="A7" s="36"/>
      <c r="B7" s="36"/>
      <c r="C7" s="36"/>
      <c r="D7" s="36"/>
      <c r="E7" s="36"/>
      <c r="F7" s="36"/>
    </row>
    <row r="8" spans="1:6" ht="71.25" customHeight="1" thickBot="1" x14ac:dyDescent="0.45">
      <c r="A8" s="550" t="s">
        <v>107</v>
      </c>
      <c r="B8" s="551"/>
      <c r="C8" s="551"/>
      <c r="D8" s="552"/>
      <c r="E8" s="153" t="s">
        <v>209</v>
      </c>
      <c r="F8" s="245" t="s">
        <v>98</v>
      </c>
    </row>
    <row r="9" spans="1:6" ht="69" customHeight="1" x14ac:dyDescent="0.4">
      <c r="A9" s="559" t="s">
        <v>108</v>
      </c>
      <c r="B9" s="560"/>
      <c r="C9" s="560"/>
      <c r="D9" s="560"/>
      <c r="E9" s="111">
        <f>+IF(B5='0. INSTRUCCIONES'!A18,0,IF(B5='0. INSTRUCCIONES'!A19,0,'8. DETALLE PRESUPUESTO'!$D$23))</f>
        <v>0</v>
      </c>
      <c r="F9" s="108" t="str">
        <f>+IF(B5='0. INSTRUCCIONES'!A18,"NO ES GASTO ELEGIBLE",IF(B5='0. INSTRUCCIONES'!A19,"NO ES GASTO ELEGIBLE",""))</f>
        <v/>
      </c>
    </row>
    <row r="10" spans="1:6" ht="69" customHeight="1" x14ac:dyDescent="0.4">
      <c r="A10" s="553" t="s">
        <v>109</v>
      </c>
      <c r="B10" s="554"/>
      <c r="C10" s="554"/>
      <c r="D10" s="554"/>
      <c r="E10" s="112">
        <f>+E9*0.15</f>
        <v>0</v>
      </c>
      <c r="F10" s="107" t="str">
        <f>+IF(B5='0. INSTRUCCIONES'!A18,"NO ES GASTO ELEGIBLE",IF(B5='0. INSTRUCCIONES'!A19,"NO ES GASTO ELEGIBLE",""))</f>
        <v/>
      </c>
    </row>
    <row r="11" spans="1:6" ht="69" customHeight="1" x14ac:dyDescent="0.4">
      <c r="A11" s="553" t="s">
        <v>58</v>
      </c>
      <c r="B11" s="554"/>
      <c r="C11" s="554"/>
      <c r="D11" s="554"/>
      <c r="E11" s="112">
        <f>+'8. DETALLE PRESUPUESTO'!$D$36</f>
        <v>0</v>
      </c>
      <c r="F11" s="107" t="str">
        <f>+IF(E11&gt;30000,"EL IMPORTE MAXIMO SUBVENCIONABLE ES DE 30.000 €. CORREGIR","")</f>
        <v/>
      </c>
    </row>
    <row r="12" spans="1:6" ht="69" customHeight="1" x14ac:dyDescent="0.4">
      <c r="A12" s="553" t="s">
        <v>110</v>
      </c>
      <c r="B12" s="554"/>
      <c r="C12" s="554"/>
      <c r="D12" s="554"/>
      <c r="E12" s="112">
        <f>+IF(B5='0. INSTRUCCIONES'!A20,0,IF(B5='0. INSTRUCCIONES'!A21,0,'8. DETALLE PRESUPUESTO'!$D$48))</f>
        <v>0</v>
      </c>
      <c r="F12" s="107" t="str">
        <f>+IF(B5='0. INSTRUCCIONES'!A20,"NO ES GASTO ELEGIBLE",IF(B5='0. INSTRUCCIONES'!A21,"NO ES GASTO ELEGIBLE",""))</f>
        <v/>
      </c>
    </row>
    <row r="13" spans="1:6" ht="69" customHeight="1" x14ac:dyDescent="0.4">
      <c r="A13" s="553" t="s">
        <v>111</v>
      </c>
      <c r="B13" s="554"/>
      <c r="C13" s="554"/>
      <c r="D13" s="554"/>
      <c r="E13" s="112">
        <f>+IF(B5='0. INSTRUCCIONES'!A20,0,IF(B5='0. INSTRUCCIONES'!A21,0,'8. DETALLE PRESUPUESTO'!$D$58))</f>
        <v>0</v>
      </c>
      <c r="F13" s="107" t="str">
        <f>+IF(B5='0. INSTRUCCIONES'!A20,"NO ES GASTO ELEGIBLE",IF(B5='0. INSTRUCCIONES'!A21,"NO ES GASTO ELEGIBLE",""))</f>
        <v/>
      </c>
    </row>
    <row r="14" spans="1:6" ht="69" customHeight="1" thickBot="1" x14ac:dyDescent="0.45">
      <c r="A14" s="555" t="s">
        <v>68</v>
      </c>
      <c r="B14" s="556"/>
      <c r="C14" s="556"/>
      <c r="D14" s="556"/>
      <c r="E14" s="113">
        <f>+IF(B5='0. INSTRUCCIONES'!A17,0,IF(B5='0. INSTRUCCIONES'!A18,0,IF(B5='0. INSTRUCCIONES'!A19,0,'8. DETALLE PRESUPUESTO'!$D$68)))</f>
        <v>0</v>
      </c>
      <c r="F14" s="109" t="str">
        <f>+IF(B5='0. INSTRUCCIONES'!A17,"NO ES GASTO ELEGIBLE",IF(B5='0. INSTRUCCIONES'!A18,"NO ES GASTO ELEGIBLE",IF(B5='0. INSTRUCCIONES'!A19,"NO ES GASTO ELEGIBLE","")))</f>
        <v>NO ES GASTO ELEGIBLE</v>
      </c>
    </row>
    <row r="15" spans="1:6" ht="59.25" customHeight="1" thickBot="1" x14ac:dyDescent="0.45">
      <c r="A15" s="561" t="s">
        <v>112</v>
      </c>
      <c r="B15" s="562"/>
      <c r="C15" s="562"/>
      <c r="D15" s="562"/>
      <c r="E15" s="114">
        <f>SUM(E9:E14)</f>
        <v>0</v>
      </c>
      <c r="F15" s="110" t="str">
        <f>+IF(E15&lt;5000,"EL PRESUPUESTO MINIMO POR PROYECTO ES 5000 €","")</f>
        <v>EL PRESUPUESTO MINIMO POR PROYECTO ES 5000 €</v>
      </c>
    </row>
    <row r="16" spans="1:6" x14ac:dyDescent="0.4">
      <c r="A16" s="36"/>
      <c r="B16" s="36"/>
      <c r="C16" s="36"/>
      <c r="D16" s="36"/>
      <c r="E16" s="36"/>
      <c r="F16" s="36"/>
    </row>
    <row r="17" spans="1:6" x14ac:dyDescent="0.4">
      <c r="A17" s="48" t="s">
        <v>113</v>
      </c>
      <c r="B17" s="36"/>
      <c r="C17" s="36"/>
      <c r="D17" s="36"/>
      <c r="E17" s="36"/>
      <c r="F17" s="36"/>
    </row>
    <row r="18" spans="1:6" ht="18.75" customHeight="1" x14ac:dyDescent="0.4">
      <c r="A18" s="557" t="s">
        <v>176</v>
      </c>
      <c r="B18" s="558"/>
      <c r="C18" s="558"/>
      <c r="D18" s="558"/>
      <c r="E18" s="558"/>
      <c r="F18" s="558"/>
    </row>
    <row r="19" spans="1:6" ht="20.25" customHeight="1" x14ac:dyDescent="0.4">
      <c r="A19" s="557"/>
      <c r="B19" s="558"/>
      <c r="C19" s="558"/>
      <c r="D19" s="558"/>
      <c r="E19" s="558"/>
      <c r="F19" s="558"/>
    </row>
    <row r="20" spans="1:6" ht="39.75" customHeight="1" x14ac:dyDescent="0.4">
      <c r="A20" s="557" t="s">
        <v>114</v>
      </c>
      <c r="B20" s="558"/>
      <c r="C20" s="558"/>
      <c r="D20" s="558"/>
      <c r="E20" s="558"/>
      <c r="F20" s="558"/>
    </row>
    <row r="21" spans="1:6" x14ac:dyDescent="0.4">
      <c r="A21" s="36"/>
      <c r="B21" s="36"/>
      <c r="C21" s="36"/>
      <c r="D21" s="36"/>
      <c r="E21" s="36"/>
      <c r="F21" s="36"/>
    </row>
    <row r="22" spans="1:6" x14ac:dyDescent="0.4">
      <c r="A22" s="36"/>
      <c r="B22" s="36"/>
      <c r="C22" s="36"/>
      <c r="D22" s="36"/>
      <c r="E22" s="36"/>
      <c r="F22" s="36"/>
    </row>
    <row r="23" spans="1:6" x14ac:dyDescent="0.4">
      <c r="A23" s="36"/>
      <c r="B23" s="36"/>
      <c r="C23" s="36"/>
      <c r="D23" s="36"/>
      <c r="E23" s="36"/>
      <c r="F23" s="36"/>
    </row>
    <row r="24" spans="1:6" x14ac:dyDescent="0.4">
      <c r="A24" s="36"/>
      <c r="B24" s="36"/>
      <c r="C24" s="36"/>
      <c r="D24" s="36"/>
      <c r="E24" s="36"/>
      <c r="F24" s="36"/>
    </row>
    <row r="25" spans="1:6" x14ac:dyDescent="0.4">
      <c r="A25" s="36"/>
      <c r="B25" s="36"/>
      <c r="C25" s="36"/>
      <c r="D25" s="36"/>
      <c r="E25" s="36"/>
      <c r="F25" s="36"/>
    </row>
    <row r="26" spans="1:6" x14ac:dyDescent="0.4">
      <c r="A26" s="36"/>
      <c r="B26" s="36"/>
      <c r="C26" s="36"/>
      <c r="D26" s="36"/>
      <c r="E26" s="36"/>
      <c r="F26" s="36"/>
    </row>
    <row r="27" spans="1:6" x14ac:dyDescent="0.4">
      <c r="A27" s="36"/>
      <c r="B27" s="36"/>
      <c r="C27" s="36"/>
      <c r="D27" s="36"/>
      <c r="E27" s="36"/>
      <c r="F27" s="36"/>
    </row>
    <row r="28" spans="1:6" x14ac:dyDescent="0.4">
      <c r="A28" s="36"/>
      <c r="B28" s="36"/>
      <c r="C28" s="36"/>
      <c r="D28" s="36"/>
      <c r="E28" s="36"/>
      <c r="F28" s="36"/>
    </row>
    <row r="29" spans="1:6" x14ac:dyDescent="0.4">
      <c r="A29" s="36"/>
      <c r="B29" s="36"/>
      <c r="C29" s="36"/>
      <c r="D29" s="36"/>
      <c r="E29" s="36"/>
      <c r="F29" s="36"/>
    </row>
    <row r="30" spans="1:6" x14ac:dyDescent="0.4">
      <c r="A30" s="36"/>
      <c r="B30" s="36"/>
      <c r="C30" s="36"/>
      <c r="D30" s="36"/>
      <c r="E30" s="36"/>
      <c r="F30" s="36"/>
    </row>
    <row r="31" spans="1:6" x14ac:dyDescent="0.4">
      <c r="A31" s="36"/>
      <c r="B31" s="36"/>
      <c r="C31" s="36"/>
      <c r="D31" s="36"/>
      <c r="E31" s="36"/>
      <c r="F31" s="36"/>
    </row>
    <row r="32" spans="1:6" x14ac:dyDescent="0.4">
      <c r="A32" s="36"/>
      <c r="B32" s="36"/>
      <c r="C32" s="36"/>
      <c r="D32" s="36"/>
      <c r="E32" s="36"/>
      <c r="F32" s="36"/>
    </row>
    <row r="33" spans="1:6" x14ac:dyDescent="0.4">
      <c r="A33" s="36"/>
      <c r="B33" s="36"/>
      <c r="C33" s="36"/>
      <c r="D33" s="36"/>
      <c r="E33" s="36"/>
      <c r="F33" s="36"/>
    </row>
    <row r="34" spans="1:6" x14ac:dyDescent="0.4">
      <c r="A34" s="36"/>
      <c r="B34" s="36"/>
      <c r="C34" s="36"/>
      <c r="D34" s="36"/>
      <c r="E34" s="36"/>
      <c r="F34" s="36"/>
    </row>
  </sheetData>
  <sheetProtection algorithmName="SHA-512" hashValue="v5FyLLaAREieGFqTB28AquDZPBUnn/o+2BWLTSmd1Qa3tyvyFHObvmWF4pLwW859LpNq7syhlW4cqmc0LZ+neg==" saltValue="xtP+gCwpuzQ3uy9ZRG5HJQ==" spinCount="100000" sheet="1" objects="1" scenarios="1"/>
  <mergeCells count="15">
    <mergeCell ref="A8:D8"/>
    <mergeCell ref="A13:D13"/>
    <mergeCell ref="A14:D14"/>
    <mergeCell ref="A18:F19"/>
    <mergeCell ref="A20:F20"/>
    <mergeCell ref="A9:D9"/>
    <mergeCell ref="A10:D10"/>
    <mergeCell ref="A11:D11"/>
    <mergeCell ref="A12:D12"/>
    <mergeCell ref="A15:D15"/>
    <mergeCell ref="B1:F1"/>
    <mergeCell ref="B2:F2"/>
    <mergeCell ref="B3:F3"/>
    <mergeCell ref="B4:F4"/>
    <mergeCell ref="B5:F5"/>
  </mergeCells>
  <conditionalFormatting sqref="A9:F14">
    <cfRule type="expression" dxfId="1" priority="1">
      <formula>$F9="NO ES GASTO ELEGIBLE"</formula>
    </cfRule>
  </conditionalFormatting>
  <conditionalFormatting sqref="E11:F11">
    <cfRule type="expression" dxfId="0" priority="2">
      <formula>$E$11&gt;30000</formula>
    </cfRule>
  </conditionalFormatting>
  <pageMargins left="0.7" right="0.7" top="0.75" bottom="0.75" header="0.3" footer="0.3"/>
  <pageSetup paperSize="9" scale="5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63657-6575-44C5-B97D-5396C973BFC9}">
  <sheetPr>
    <pageSetUpPr fitToPage="1"/>
  </sheetPr>
  <dimension ref="A1:A38"/>
  <sheetViews>
    <sheetView topLeftCell="A15" zoomScale="80" zoomScaleNormal="80" workbookViewId="0">
      <selection activeCell="E33" sqref="E33"/>
    </sheetView>
  </sheetViews>
  <sheetFormatPr baseColWidth="10" defaultColWidth="11.42578125" defaultRowHeight="15" x14ac:dyDescent="0.25"/>
  <cols>
    <col min="1" max="1" width="131.85546875" customWidth="1"/>
    <col min="2" max="2" width="21.5703125" customWidth="1"/>
  </cols>
  <sheetData>
    <row r="1" spans="1:1" ht="123.75" customHeight="1" x14ac:dyDescent="0.25">
      <c r="A1" s="26" t="s">
        <v>115</v>
      </c>
    </row>
    <row r="2" spans="1:1" ht="45" customHeight="1" x14ac:dyDescent="0.25">
      <c r="A2" s="27" t="s">
        <v>116</v>
      </c>
    </row>
    <row r="3" spans="1:1" x14ac:dyDescent="0.25">
      <c r="A3" s="17" t="s">
        <v>117</v>
      </c>
    </row>
    <row r="4" spans="1:1" ht="30" customHeight="1" x14ac:dyDescent="0.25">
      <c r="A4" s="28" t="s">
        <v>118</v>
      </c>
    </row>
    <row r="5" spans="1:1" ht="45" x14ac:dyDescent="0.25">
      <c r="A5" s="28" t="s">
        <v>119</v>
      </c>
    </row>
    <row r="6" spans="1:1" ht="63" customHeight="1" x14ac:dyDescent="0.25">
      <c r="A6" s="28" t="s">
        <v>120</v>
      </c>
    </row>
    <row r="7" spans="1:1" ht="30" x14ac:dyDescent="0.25">
      <c r="A7" s="28" t="s">
        <v>121</v>
      </c>
    </row>
    <row r="8" spans="1:1" x14ac:dyDescent="0.25">
      <c r="A8" s="28" t="s">
        <v>122</v>
      </c>
    </row>
    <row r="9" spans="1:1" ht="21.75" customHeight="1" x14ac:dyDescent="0.25">
      <c r="A9" s="28" t="s">
        <v>123</v>
      </c>
    </row>
    <row r="10" spans="1:1" x14ac:dyDescent="0.25">
      <c r="A10" s="28" t="s">
        <v>124</v>
      </c>
    </row>
    <row r="11" spans="1:1" x14ac:dyDescent="0.25">
      <c r="A11" s="28" t="s">
        <v>125</v>
      </c>
    </row>
    <row r="12" spans="1:1" x14ac:dyDescent="0.25">
      <c r="A12" s="28" t="s">
        <v>126</v>
      </c>
    </row>
    <row r="13" spans="1:1" x14ac:dyDescent="0.25">
      <c r="A13" s="28" t="s">
        <v>127</v>
      </c>
    </row>
    <row r="14" spans="1:1" ht="33.75" customHeight="1" x14ac:dyDescent="0.25">
      <c r="A14" s="28" t="s">
        <v>128</v>
      </c>
    </row>
    <row r="15" spans="1:1" ht="30" x14ac:dyDescent="0.25">
      <c r="A15" s="28" t="s">
        <v>129</v>
      </c>
    </row>
    <row r="16" spans="1:1" ht="30" x14ac:dyDescent="0.25">
      <c r="A16" s="28" t="s">
        <v>130</v>
      </c>
    </row>
    <row r="17" spans="1:1" ht="30" x14ac:dyDescent="0.25">
      <c r="A17" s="28" t="s">
        <v>131</v>
      </c>
    </row>
    <row r="18" spans="1:1" ht="45" x14ac:dyDescent="0.25">
      <c r="A18" s="28" t="s">
        <v>132</v>
      </c>
    </row>
    <row r="19" spans="1:1" x14ac:dyDescent="0.25">
      <c r="A19" s="28" t="s">
        <v>133</v>
      </c>
    </row>
    <row r="20" spans="1:1" ht="30" x14ac:dyDescent="0.25">
      <c r="A20" s="28" t="s">
        <v>134</v>
      </c>
    </row>
    <row r="21" spans="1:1" ht="30" x14ac:dyDescent="0.25">
      <c r="A21" s="28" t="s">
        <v>235</v>
      </c>
    </row>
    <row r="22" spans="1:1" ht="30" x14ac:dyDescent="0.25">
      <c r="A22" s="28" t="s">
        <v>236</v>
      </c>
    </row>
    <row r="23" spans="1:1" ht="33" customHeight="1" x14ac:dyDescent="0.25">
      <c r="A23" s="28" t="s">
        <v>135</v>
      </c>
    </row>
    <row r="24" spans="1:1" ht="32.25" customHeight="1" x14ac:dyDescent="0.25">
      <c r="A24" s="28" t="s">
        <v>136</v>
      </c>
    </row>
    <row r="25" spans="1:1" ht="30" x14ac:dyDescent="0.25">
      <c r="A25" s="28" t="s">
        <v>137</v>
      </c>
    </row>
    <row r="26" spans="1:1" ht="75" x14ac:dyDescent="0.25">
      <c r="A26" s="28" t="s">
        <v>138</v>
      </c>
    </row>
    <row r="27" spans="1:1" ht="49.5" customHeight="1" x14ac:dyDescent="0.25">
      <c r="A27" s="28" t="s">
        <v>139</v>
      </c>
    </row>
    <row r="28" spans="1:1" x14ac:dyDescent="0.25">
      <c r="A28" s="28" t="s">
        <v>140</v>
      </c>
    </row>
    <row r="29" spans="1:1" ht="30" x14ac:dyDescent="0.25">
      <c r="A29" s="28" t="s">
        <v>141</v>
      </c>
    </row>
    <row r="30" spans="1:1" x14ac:dyDescent="0.25">
      <c r="A30" s="28" t="s">
        <v>142</v>
      </c>
    </row>
    <row r="31" spans="1:1" x14ac:dyDescent="0.25">
      <c r="A31" s="28" t="s">
        <v>143</v>
      </c>
    </row>
    <row r="32" spans="1:1" ht="30" x14ac:dyDescent="0.25">
      <c r="A32" s="28" t="s">
        <v>144</v>
      </c>
    </row>
    <row r="33" spans="1:1" ht="30" x14ac:dyDescent="0.25">
      <c r="A33" s="28" t="s">
        <v>145</v>
      </c>
    </row>
    <row r="34" spans="1:1" x14ac:dyDescent="0.25">
      <c r="A34" s="28" t="s">
        <v>146</v>
      </c>
    </row>
    <row r="35" spans="1:1" x14ac:dyDescent="0.25">
      <c r="A35" s="28" t="s">
        <v>147</v>
      </c>
    </row>
    <row r="36" spans="1:1" ht="30" x14ac:dyDescent="0.25">
      <c r="A36" s="28" t="s">
        <v>148</v>
      </c>
    </row>
    <row r="37" spans="1:1" ht="30" x14ac:dyDescent="0.25">
      <c r="A37" s="28" t="s">
        <v>149</v>
      </c>
    </row>
    <row r="38" spans="1:1" ht="30" x14ac:dyDescent="0.25">
      <c r="A38" s="28" t="s">
        <v>150</v>
      </c>
    </row>
  </sheetData>
  <pageMargins left="0.7" right="0.7" top="0.75" bottom="0.75" header="0.3" footer="0.3"/>
  <pageSetup paperSize="9" scale="62" fitToHeight="0"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71208-5A00-4919-B064-CEA25D28E19A}">
  <dimension ref="A1:F19"/>
  <sheetViews>
    <sheetView tabSelected="1" topLeftCell="A9" workbookViewId="0">
      <selection activeCell="G23" sqref="G23"/>
    </sheetView>
  </sheetViews>
  <sheetFormatPr baseColWidth="10" defaultColWidth="11.42578125" defaultRowHeight="15" x14ac:dyDescent="0.25"/>
  <cols>
    <col min="1" max="1" width="37.85546875" customWidth="1"/>
    <col min="2" max="2" width="16.5703125" customWidth="1"/>
  </cols>
  <sheetData>
    <row r="1" spans="1:6" ht="53.25" customHeight="1" x14ac:dyDescent="0.25">
      <c r="A1" s="568" t="s">
        <v>151</v>
      </c>
      <c r="B1" s="569"/>
      <c r="C1" s="569"/>
      <c r="D1" s="569"/>
      <c r="E1" s="569"/>
      <c r="F1" s="570"/>
    </row>
    <row r="2" spans="1:6" ht="31.5" customHeight="1" thickBot="1" x14ac:dyDescent="0.3">
      <c r="A2" s="576" t="s">
        <v>116</v>
      </c>
      <c r="B2" s="577"/>
      <c r="C2" s="577"/>
      <c r="D2" s="577"/>
      <c r="E2" s="577"/>
      <c r="F2" s="578"/>
    </row>
    <row r="3" spans="1:6" ht="27" customHeight="1" thickBot="1" x14ac:dyDescent="0.3">
      <c r="A3" s="7" t="s">
        <v>152</v>
      </c>
      <c r="B3" s="8" t="s">
        <v>153</v>
      </c>
      <c r="C3" s="3"/>
      <c r="D3" s="3"/>
      <c r="E3" s="3"/>
      <c r="F3" s="4"/>
    </row>
    <row r="4" spans="1:6" ht="39" thickBot="1" x14ac:dyDescent="0.3">
      <c r="A4" s="9" t="s">
        <v>154</v>
      </c>
      <c r="B4" s="10">
        <v>0.7</v>
      </c>
      <c r="F4" s="6"/>
    </row>
    <row r="5" spans="1:6" ht="26.25" thickBot="1" x14ac:dyDescent="0.3">
      <c r="A5" s="9" t="s">
        <v>155</v>
      </c>
      <c r="B5" s="10">
        <v>0.5</v>
      </c>
      <c r="F5" s="6"/>
    </row>
    <row r="6" spans="1:6" ht="15.75" thickBot="1" x14ac:dyDescent="0.3">
      <c r="A6" s="5"/>
      <c r="F6" s="6"/>
    </row>
    <row r="7" spans="1:6" x14ac:dyDescent="0.25">
      <c r="A7" s="18"/>
      <c r="F7" s="6"/>
    </row>
    <row r="8" spans="1:6" x14ac:dyDescent="0.25">
      <c r="A8" s="19"/>
      <c r="B8" s="566" t="s">
        <v>156</v>
      </c>
      <c r="C8" s="566"/>
      <c r="D8" s="566"/>
      <c r="E8" s="566"/>
      <c r="F8" s="567"/>
    </row>
    <row r="9" spans="1:6" x14ac:dyDescent="0.25">
      <c r="A9" s="21"/>
      <c r="B9" s="11">
        <v>2022</v>
      </c>
      <c r="C9" s="11">
        <v>2023</v>
      </c>
      <c r="D9" s="11">
        <v>2024</v>
      </c>
      <c r="E9" s="11">
        <v>2025</v>
      </c>
      <c r="F9" s="20">
        <v>2026</v>
      </c>
    </row>
    <row r="10" spans="1:6" x14ac:dyDescent="0.25">
      <c r="A10" s="21" t="s">
        <v>157</v>
      </c>
      <c r="B10" s="12">
        <v>0.5</v>
      </c>
      <c r="C10" s="12">
        <v>0.55000000000000004</v>
      </c>
      <c r="D10" s="12">
        <v>0.6</v>
      </c>
      <c r="E10" s="12">
        <v>0.65</v>
      </c>
      <c r="F10" s="22">
        <v>0.7</v>
      </c>
    </row>
    <row r="11" spans="1:6" x14ac:dyDescent="0.25">
      <c r="A11" s="21" t="s">
        <v>158</v>
      </c>
      <c r="B11" s="12">
        <v>0.4</v>
      </c>
      <c r="C11" s="12">
        <v>0.45</v>
      </c>
      <c r="D11" s="12">
        <v>0.5</v>
      </c>
      <c r="E11" s="12">
        <v>0.55000000000000004</v>
      </c>
      <c r="F11" s="22">
        <v>0.6</v>
      </c>
    </row>
    <row r="12" spans="1:6" ht="25.5" x14ac:dyDescent="0.25">
      <c r="A12" s="23" t="s">
        <v>159</v>
      </c>
      <c r="B12" s="12">
        <v>0.3</v>
      </c>
      <c r="C12" s="12">
        <v>0.35</v>
      </c>
      <c r="D12" s="12">
        <v>0.4</v>
      </c>
      <c r="E12" s="12">
        <v>0.45</v>
      </c>
      <c r="F12" s="22">
        <v>0.5</v>
      </c>
    </row>
    <row r="13" spans="1:6" x14ac:dyDescent="0.25">
      <c r="A13" s="5"/>
      <c r="F13" s="6"/>
    </row>
    <row r="14" spans="1:6" x14ac:dyDescent="0.25">
      <c r="A14" s="24" t="s">
        <v>113</v>
      </c>
      <c r="F14" s="6"/>
    </row>
    <row r="15" spans="1:6" ht="15" customHeight="1" x14ac:dyDescent="0.25">
      <c r="A15" s="571" t="s">
        <v>160</v>
      </c>
      <c r="B15" s="571"/>
      <c r="C15" s="571"/>
      <c r="D15" s="571"/>
      <c r="E15" s="571"/>
      <c r="F15" s="571"/>
    </row>
    <row r="16" spans="1:6" ht="17.25" customHeight="1" x14ac:dyDescent="0.25">
      <c r="A16" s="571" t="s">
        <v>161</v>
      </c>
      <c r="B16" s="571"/>
      <c r="C16" s="571"/>
      <c r="D16" s="571"/>
      <c r="E16" s="571"/>
      <c r="F16" s="571"/>
    </row>
    <row r="17" spans="1:6" ht="18" customHeight="1" x14ac:dyDescent="0.25">
      <c r="A17" s="25" t="s">
        <v>162</v>
      </c>
      <c r="B17" s="572" t="s">
        <v>163</v>
      </c>
      <c r="C17" s="573"/>
      <c r="D17" s="573"/>
      <c r="E17" s="573"/>
      <c r="F17" s="574"/>
    </row>
    <row r="18" spans="1:6" ht="21.75" customHeight="1" x14ac:dyDescent="0.25">
      <c r="A18" s="575" t="s">
        <v>164</v>
      </c>
      <c r="B18" s="575"/>
      <c r="C18" s="575"/>
      <c r="D18" s="575"/>
      <c r="E18" s="575"/>
      <c r="F18" s="575"/>
    </row>
    <row r="19" spans="1:6" ht="18" customHeight="1" x14ac:dyDescent="0.25">
      <c r="A19" s="563" t="s">
        <v>237</v>
      </c>
      <c r="B19" s="564"/>
      <c r="C19" s="564"/>
      <c r="D19" s="564"/>
      <c r="E19" s="564"/>
      <c r="F19" s="565"/>
    </row>
  </sheetData>
  <mergeCells count="8">
    <mergeCell ref="A19:F19"/>
    <mergeCell ref="B8:F8"/>
    <mergeCell ref="A1:F1"/>
    <mergeCell ref="A15:F15"/>
    <mergeCell ref="A16:F16"/>
    <mergeCell ref="B17:F17"/>
    <mergeCell ref="A18:F18"/>
    <mergeCell ref="A2:F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3AA87-5B35-4650-AEF4-C480E9679EB2}">
  <dimension ref="A1:F8"/>
  <sheetViews>
    <sheetView workbookViewId="0">
      <selection activeCell="G7" sqref="G7"/>
    </sheetView>
  </sheetViews>
  <sheetFormatPr baseColWidth="10" defaultColWidth="11.42578125" defaultRowHeight="15" x14ac:dyDescent="0.25"/>
  <cols>
    <col min="1" max="1" width="41.85546875" customWidth="1"/>
    <col min="6" max="6" width="20.5703125" customWidth="1"/>
  </cols>
  <sheetData>
    <row r="1" spans="1:6" ht="53.25" customHeight="1" x14ac:dyDescent="0.25">
      <c r="A1" s="568" t="s">
        <v>165</v>
      </c>
      <c r="B1" s="569"/>
      <c r="C1" s="569"/>
      <c r="D1" s="569"/>
      <c r="E1" s="569"/>
      <c r="F1" s="570"/>
    </row>
    <row r="2" spans="1:6" ht="30.75" customHeight="1" thickBot="1" x14ac:dyDescent="0.3">
      <c r="A2" s="576" t="s">
        <v>116</v>
      </c>
      <c r="B2" s="577"/>
      <c r="C2" s="577"/>
      <c r="D2" s="577"/>
      <c r="E2" s="577"/>
      <c r="F2" s="578"/>
    </row>
    <row r="3" spans="1:6" ht="15.75" thickBot="1" x14ac:dyDescent="0.3">
      <c r="A3" s="583" t="s">
        <v>8</v>
      </c>
      <c r="B3" s="584"/>
      <c r="C3" s="584"/>
      <c r="D3" s="584"/>
      <c r="E3" s="584"/>
      <c r="F3" s="585"/>
    </row>
    <row r="4" spans="1:6" ht="81.75" customHeight="1" x14ac:dyDescent="0.25">
      <c r="A4" s="1" t="s">
        <v>166</v>
      </c>
      <c r="B4" s="586" t="s">
        <v>167</v>
      </c>
      <c r="C4" s="586"/>
      <c r="D4" s="586"/>
      <c r="E4" s="586"/>
      <c r="F4" s="587"/>
    </row>
    <row r="5" spans="1:6" ht="92.25" customHeight="1" x14ac:dyDescent="0.25">
      <c r="A5" s="13" t="s">
        <v>168</v>
      </c>
      <c r="B5" s="579" t="s">
        <v>169</v>
      </c>
      <c r="C5" s="579"/>
      <c r="D5" s="579"/>
      <c r="E5" s="579"/>
      <c r="F5" s="580"/>
    </row>
    <row r="6" spans="1:6" ht="81.75" customHeight="1" x14ac:dyDescent="0.25">
      <c r="A6" s="13" t="s">
        <v>170</v>
      </c>
      <c r="B6" s="579" t="s">
        <v>171</v>
      </c>
      <c r="C6" s="579"/>
      <c r="D6" s="579"/>
      <c r="E6" s="579"/>
      <c r="F6" s="580"/>
    </row>
    <row r="7" spans="1:6" ht="81.75" customHeight="1" x14ac:dyDescent="0.25">
      <c r="A7" s="13" t="s">
        <v>172</v>
      </c>
      <c r="B7" s="579" t="s">
        <v>173</v>
      </c>
      <c r="C7" s="579"/>
      <c r="D7" s="579"/>
      <c r="E7" s="579"/>
      <c r="F7" s="580"/>
    </row>
    <row r="8" spans="1:6" ht="164.25" customHeight="1" thickBot="1" x14ac:dyDescent="0.3">
      <c r="A8" s="14" t="s">
        <v>174</v>
      </c>
      <c r="B8" s="581" t="s">
        <v>175</v>
      </c>
      <c r="C8" s="581"/>
      <c r="D8" s="581"/>
      <c r="E8" s="581"/>
      <c r="F8" s="582"/>
    </row>
  </sheetData>
  <sheetProtection algorithmName="SHA-512" hashValue="PlQ4JjFKPhnpt6L9swluyKaRvrjZbE0ErrQflcpk1t/T9nNDAHcExHW+JDuxxZsv6gjCTbrjM4ZO9JR4pBfxtQ==" saltValue="rz2CZxYZJ1J5IPXBq1IK3w==" spinCount="100000" sheet="1" objects="1" scenarios="1"/>
  <mergeCells count="8">
    <mergeCell ref="B6:F6"/>
    <mergeCell ref="B7:F7"/>
    <mergeCell ref="B8:F8"/>
    <mergeCell ref="A1:F1"/>
    <mergeCell ref="A2:F2"/>
    <mergeCell ref="A3:F3"/>
    <mergeCell ref="B4:F4"/>
    <mergeCell ref="B5:F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FAC4E-71EA-4A71-AF59-F9CAAED5EA23}">
  <sheetPr>
    <tabColor theme="9" tint="0.39997558519241921"/>
  </sheetPr>
  <dimension ref="A1:R20"/>
  <sheetViews>
    <sheetView topLeftCell="A3" zoomScale="80" zoomScaleNormal="80" workbookViewId="0">
      <selection activeCell="C6" sqref="C6:F6"/>
    </sheetView>
  </sheetViews>
  <sheetFormatPr baseColWidth="10" defaultColWidth="11.42578125" defaultRowHeight="15" x14ac:dyDescent="0.25"/>
  <cols>
    <col min="1" max="1" width="31.28515625" customWidth="1"/>
    <col min="2" max="2" width="46.28515625" customWidth="1"/>
    <col min="6" max="6" width="71.7109375" customWidth="1"/>
    <col min="7" max="7" width="40.28515625" style="165" customWidth="1"/>
    <col min="8" max="11" width="11.42578125" style="165"/>
    <col min="12" max="18" width="11.42578125" style="2"/>
  </cols>
  <sheetData>
    <row r="1" spans="1:11" ht="57.75" customHeight="1" thickBot="1" x14ac:dyDescent="0.3">
      <c r="A1" s="84"/>
      <c r="B1" s="414" t="s">
        <v>42</v>
      </c>
      <c r="C1" s="414"/>
      <c r="D1" s="414"/>
      <c r="E1" s="414"/>
      <c r="F1" s="258" t="s">
        <v>183</v>
      </c>
    </row>
    <row r="2" spans="1:11" ht="71.25" customHeight="1" thickBot="1" x14ac:dyDescent="0.3">
      <c r="A2" s="85"/>
      <c r="B2" s="415"/>
      <c r="C2" s="415"/>
      <c r="D2" s="415"/>
      <c r="E2" s="415"/>
      <c r="F2" s="258" t="s">
        <v>90</v>
      </c>
      <c r="I2" s="166">
        <v>45658</v>
      </c>
    </row>
    <row r="3" spans="1:11" ht="41.25" customHeight="1" x14ac:dyDescent="0.25">
      <c r="A3" s="428" t="s">
        <v>43</v>
      </c>
      <c r="B3" s="429"/>
      <c r="C3" s="430"/>
      <c r="D3" s="430"/>
      <c r="E3" s="430"/>
      <c r="F3" s="431"/>
      <c r="I3" s="166">
        <v>46388</v>
      </c>
    </row>
    <row r="4" spans="1:11" ht="35.25" customHeight="1" x14ac:dyDescent="0.25">
      <c r="A4" s="416" t="s">
        <v>44</v>
      </c>
      <c r="B4" s="417"/>
      <c r="C4" s="432"/>
      <c r="D4" s="432"/>
      <c r="E4" s="432"/>
      <c r="F4" s="433"/>
      <c r="G4" s="167"/>
    </row>
    <row r="5" spans="1:11" ht="81" customHeight="1" x14ac:dyDescent="0.25">
      <c r="A5" s="416" t="s">
        <v>45</v>
      </c>
      <c r="B5" s="417"/>
      <c r="C5" s="418"/>
      <c r="D5" s="418"/>
      <c r="E5" s="418"/>
      <c r="F5" s="419"/>
    </row>
    <row r="6" spans="1:11" ht="63.75" customHeight="1" x14ac:dyDescent="0.25">
      <c r="A6" s="416" t="s">
        <v>46</v>
      </c>
      <c r="B6" s="417"/>
      <c r="C6" s="418" t="s">
        <v>15</v>
      </c>
      <c r="D6" s="418"/>
      <c r="E6" s="418"/>
      <c r="F6" s="419"/>
    </row>
    <row r="7" spans="1:11" ht="42" customHeight="1" x14ac:dyDescent="0.25">
      <c r="A7" s="416" t="s">
        <v>218</v>
      </c>
      <c r="B7" s="417"/>
      <c r="C7" s="425"/>
      <c r="D7" s="426"/>
      <c r="E7" s="426"/>
      <c r="F7" s="427"/>
      <c r="G7" s="168" t="str">
        <f>+IF(C7&lt;I2,"EL PROYECTO DEBE DE INICIARSE COMO MINIMO A PARTIR DEL 1/1/2025","")</f>
        <v>EL PROYECTO DEBE DE INICIARSE COMO MINIMO A PARTIR DEL 1/1/2025</v>
      </c>
    </row>
    <row r="8" spans="1:11" ht="49.5" customHeight="1" x14ac:dyDescent="0.25">
      <c r="A8" s="416" t="s">
        <v>193</v>
      </c>
      <c r="B8" s="417"/>
      <c r="C8" s="425"/>
      <c r="D8" s="426"/>
      <c r="E8" s="426"/>
      <c r="F8" s="427"/>
      <c r="G8" s="168" t="str">
        <f>+IF(C8&gt;I3,"EL PROYECTO DEBE DE HABER FINALIZADO COMO MAXIMO EL 31/12/2026","")</f>
        <v/>
      </c>
    </row>
    <row r="9" spans="1:11" ht="350.25" customHeight="1" thickBot="1" x14ac:dyDescent="0.3">
      <c r="A9" s="420" t="s">
        <v>47</v>
      </c>
      <c r="B9" s="421"/>
      <c r="C9" s="422"/>
      <c r="D9" s="423"/>
      <c r="E9" s="423"/>
      <c r="F9" s="424"/>
    </row>
    <row r="10" spans="1:11" s="2" customFormat="1" x14ac:dyDescent="0.25">
      <c r="G10" s="165"/>
      <c r="H10" s="165"/>
      <c r="I10" s="165"/>
      <c r="J10" s="165"/>
      <c r="K10" s="165"/>
    </row>
    <row r="11" spans="1:11" s="2" customFormat="1" x14ac:dyDescent="0.25">
      <c r="G11" s="165"/>
      <c r="H11" s="165"/>
      <c r="I11" s="165"/>
      <c r="J11" s="165"/>
      <c r="K11" s="165"/>
    </row>
    <row r="12" spans="1:11" s="2" customFormat="1" x14ac:dyDescent="0.25">
      <c r="G12" s="165"/>
      <c r="H12" s="165"/>
      <c r="I12" s="165"/>
      <c r="J12" s="165"/>
      <c r="K12" s="165"/>
    </row>
    <row r="13" spans="1:11" s="2" customFormat="1" x14ac:dyDescent="0.25">
      <c r="G13" s="165"/>
      <c r="H13" s="165"/>
      <c r="I13" s="165"/>
      <c r="J13" s="165"/>
      <c r="K13" s="165"/>
    </row>
    <row r="14" spans="1:11" s="2" customFormat="1" x14ac:dyDescent="0.25">
      <c r="G14" s="165"/>
      <c r="H14" s="165"/>
      <c r="I14" s="165"/>
      <c r="J14" s="165"/>
      <c r="K14" s="165"/>
    </row>
    <row r="15" spans="1:11" s="2" customFormat="1" x14ac:dyDescent="0.25">
      <c r="G15" s="165"/>
      <c r="H15" s="165"/>
      <c r="I15" s="165"/>
      <c r="J15" s="165"/>
      <c r="K15" s="165"/>
    </row>
    <row r="16" spans="1:11" s="2" customFormat="1" x14ac:dyDescent="0.25">
      <c r="G16" s="165"/>
      <c r="H16" s="165"/>
      <c r="I16" s="165"/>
      <c r="J16" s="165"/>
      <c r="K16" s="165"/>
    </row>
    <row r="17" spans="7:11" s="2" customFormat="1" x14ac:dyDescent="0.25">
      <c r="G17" s="165"/>
      <c r="H17" s="165"/>
      <c r="I17" s="165"/>
      <c r="J17" s="165"/>
      <c r="K17" s="165"/>
    </row>
    <row r="18" spans="7:11" s="2" customFormat="1" x14ac:dyDescent="0.25">
      <c r="G18" s="165"/>
      <c r="H18" s="165"/>
      <c r="I18" s="165"/>
      <c r="J18" s="165"/>
      <c r="K18" s="165"/>
    </row>
    <row r="19" spans="7:11" s="2" customFormat="1" x14ac:dyDescent="0.25">
      <c r="G19" s="165"/>
      <c r="H19" s="165"/>
      <c r="I19" s="165"/>
      <c r="J19" s="165"/>
      <c r="K19" s="165"/>
    </row>
    <row r="20" spans="7:11" s="2" customFormat="1" x14ac:dyDescent="0.25">
      <c r="G20" s="165"/>
      <c r="H20" s="165"/>
      <c r="I20" s="165"/>
      <c r="J20" s="165"/>
      <c r="K20" s="165"/>
    </row>
  </sheetData>
  <sheetProtection algorithmName="SHA-512" hashValue="gOdXnI9sC8S067816EcBxNmbemZ/nqGxAEOWsqqjWcazAGZ+mRVGMwIr3HPf7e0q6zazv9cxfn4SM/PsBg0AGw==" saltValue="4dlX9i9toKArCSPwGX/5jw==" spinCount="100000" sheet="1" objects="1" scenarios="1"/>
  <mergeCells count="15">
    <mergeCell ref="B1:E2"/>
    <mergeCell ref="A6:B6"/>
    <mergeCell ref="C6:F6"/>
    <mergeCell ref="A9:B9"/>
    <mergeCell ref="C9:F9"/>
    <mergeCell ref="A7:B7"/>
    <mergeCell ref="A8:B8"/>
    <mergeCell ref="C7:F7"/>
    <mergeCell ref="C8:F8"/>
    <mergeCell ref="A3:B3"/>
    <mergeCell ref="C3:F3"/>
    <mergeCell ref="A4:B4"/>
    <mergeCell ref="C4:F4"/>
    <mergeCell ref="A5:B5"/>
    <mergeCell ref="C5:F5"/>
  </mergeCells>
  <conditionalFormatting sqref="C3:F6 C7:C8 C9:F9">
    <cfRule type="containsBlanks" dxfId="295" priority="1">
      <formula>LEN(TRIM(C3))=0</formula>
    </cfRule>
  </conditionalFormatting>
  <hyperlinks>
    <hyperlink ref="F1" location="'7. CRONOGRAMA DE ACTIVIDADES'!A1" display="IR A CRONOGRAMA" xr:uid="{6C94BE28-D168-4CAC-B679-0B57245BE4CE}"/>
    <hyperlink ref="F2" location="'2. RECURSOS-GASTOS'!A1" display="IR A RECURSOS-GASTOS" xr:uid="{E31F7244-786D-4390-A673-B4E4B8CFC114}"/>
  </hyperlink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C00376FA-7B72-4AAB-91CB-8A0405CD6F56}">
          <x14:formula1>
            <xm:f>'0. INSTRUCCIONES'!$A$17:$A$21</xm:f>
          </x14:formula1>
          <xm:sqref>C6:F6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B1BAA-A741-4644-8C6C-BAB02D8DDC57}">
  <sheetPr>
    <tabColor rgb="FFFFC000"/>
  </sheetPr>
  <dimension ref="A1:AZ88"/>
  <sheetViews>
    <sheetView zoomScale="55" zoomScaleNormal="55" workbookViewId="0">
      <pane ySplit="1" topLeftCell="A2" activePane="bottomLeft" state="frozen"/>
      <selection pane="bottomLeft" activeCell="A5" sqref="A5:D8"/>
    </sheetView>
  </sheetViews>
  <sheetFormatPr baseColWidth="10" defaultColWidth="11.42578125" defaultRowHeight="18.75" x14ac:dyDescent="0.4"/>
  <cols>
    <col min="1" max="1" width="38.42578125" style="16" customWidth="1"/>
    <col min="2" max="2" width="47.85546875" style="16" customWidth="1"/>
    <col min="3" max="3" width="95.42578125" style="16" customWidth="1"/>
    <col min="4" max="4" width="25.85546875" style="15" customWidth="1"/>
    <col min="5" max="5" width="28.28515625" style="36" customWidth="1"/>
    <col min="6" max="6" width="34.7109375" style="36" customWidth="1"/>
    <col min="7" max="7" width="39.7109375" style="231" customWidth="1"/>
    <col min="8" max="18" width="0" style="230" hidden="1" customWidth="1"/>
    <col min="19" max="19" width="13.28515625" style="230" hidden="1" customWidth="1"/>
    <col min="20" max="22" width="0" style="230" hidden="1" customWidth="1"/>
    <col min="23" max="25" width="0" style="15" hidden="1" customWidth="1"/>
    <col min="26" max="26" width="0" style="16" hidden="1" customWidth="1"/>
    <col min="27" max="27" width="30.28515625" style="16" hidden="1" customWidth="1"/>
    <col min="28" max="28" width="17.140625" style="16" hidden="1" customWidth="1"/>
    <col min="29" max="38" width="0" style="16" hidden="1" customWidth="1"/>
    <col min="39" max="39" width="38.140625" style="16" customWidth="1"/>
    <col min="40" max="40" width="32.7109375" style="16" customWidth="1"/>
    <col min="41" max="41" width="27.85546875" style="16" customWidth="1"/>
    <col min="42" max="42" width="30.7109375" style="16" customWidth="1"/>
    <col min="43" max="43" width="19" style="16" customWidth="1"/>
    <col min="44" max="16384" width="11.42578125" style="16"/>
  </cols>
  <sheetData>
    <row r="1" spans="1:52" ht="142.5" customHeight="1" thickBot="1" x14ac:dyDescent="0.3">
      <c r="A1" s="450" t="s">
        <v>199</v>
      </c>
      <c r="B1" s="450"/>
      <c r="C1" s="450"/>
      <c r="D1" s="450"/>
      <c r="E1" s="450"/>
      <c r="F1" s="450"/>
      <c r="G1" s="450"/>
      <c r="AM1" s="256" t="s">
        <v>226</v>
      </c>
      <c r="AN1" s="256" t="s">
        <v>227</v>
      </c>
      <c r="AO1" s="256" t="s">
        <v>228</v>
      </c>
      <c r="AP1" s="256" t="s">
        <v>230</v>
      </c>
      <c r="AQ1" s="15"/>
      <c r="AR1" s="15"/>
      <c r="AS1" s="15"/>
      <c r="AT1" s="15"/>
      <c r="AU1" s="15"/>
      <c r="AV1" s="15"/>
      <c r="AW1" s="15"/>
      <c r="AX1" s="15"/>
      <c r="AY1" s="15"/>
      <c r="AZ1" s="15"/>
    </row>
    <row r="2" spans="1:52" ht="28.5" customHeight="1" thickBot="1" x14ac:dyDescent="0.45">
      <c r="A2" s="36"/>
      <c r="B2" s="36"/>
      <c r="C2" s="36"/>
      <c r="D2" s="36"/>
      <c r="AM2" s="15"/>
      <c r="AN2" s="15"/>
      <c r="AO2" s="15"/>
      <c r="AP2" s="15"/>
      <c r="AQ2" s="15"/>
      <c r="AR2" s="15"/>
      <c r="AS2" s="15"/>
      <c r="AT2" s="15"/>
      <c r="AU2" s="15"/>
      <c r="AV2" s="15"/>
      <c r="AW2" s="15"/>
      <c r="AX2" s="15"/>
      <c r="AY2" s="15"/>
      <c r="AZ2" s="15"/>
    </row>
    <row r="3" spans="1:52" ht="51" customHeight="1" thickBot="1" x14ac:dyDescent="0.3">
      <c r="A3" s="447" t="s">
        <v>48</v>
      </c>
      <c r="B3" s="448"/>
      <c r="C3" s="448"/>
      <c r="D3" s="448"/>
      <c r="E3" s="448"/>
      <c r="F3" s="448"/>
      <c r="G3" s="449"/>
      <c r="AM3" s="15"/>
      <c r="AN3" s="15"/>
      <c r="AO3" s="15"/>
      <c r="AP3" s="15"/>
      <c r="AQ3" s="15"/>
      <c r="AR3" s="15"/>
      <c r="AS3" s="15"/>
      <c r="AT3" s="15"/>
      <c r="AU3" s="15"/>
      <c r="AV3" s="15"/>
      <c r="AW3" s="15"/>
      <c r="AX3" s="15"/>
      <c r="AY3" s="15"/>
      <c r="AZ3" s="15"/>
    </row>
    <row r="4" spans="1:52" ht="56.25" customHeight="1" thickBot="1" x14ac:dyDescent="0.3">
      <c r="A4" s="47" t="s">
        <v>49</v>
      </c>
      <c r="B4" s="41" t="s">
        <v>50</v>
      </c>
      <c r="C4" s="41" t="s">
        <v>51</v>
      </c>
      <c r="D4" s="41" t="s">
        <v>177</v>
      </c>
      <c r="E4" s="444" t="s">
        <v>52</v>
      </c>
      <c r="F4" s="445"/>
      <c r="G4" s="232" t="s">
        <v>53</v>
      </c>
      <c r="Q4" s="230" t="s">
        <v>54</v>
      </c>
      <c r="R4" s="230" t="s">
        <v>55</v>
      </c>
      <c r="T4" s="230" t="s">
        <v>56</v>
      </c>
      <c r="AM4" s="15"/>
      <c r="AN4" s="15"/>
      <c r="AO4" s="15"/>
      <c r="AP4" s="15"/>
      <c r="AQ4" s="15"/>
      <c r="AR4" s="15"/>
      <c r="AS4" s="15"/>
      <c r="AT4" s="15"/>
      <c r="AU4" s="15"/>
      <c r="AV4" s="15"/>
      <c r="AW4" s="15"/>
      <c r="AX4" s="15"/>
      <c r="AY4" s="15"/>
      <c r="AZ4" s="15"/>
    </row>
    <row r="5" spans="1:52" ht="87.75" customHeight="1" x14ac:dyDescent="0.25">
      <c r="A5" s="190"/>
      <c r="B5" s="191"/>
      <c r="C5" s="192"/>
      <c r="D5" s="193"/>
      <c r="E5" s="62" t="str">
        <f t="shared" ref="E5:E12" si="0">+IF(Q5&gt;0,IF(Q5&lt;4,"QUEDAN CAMPOS POR CUMPLIMENTAR",""),"")</f>
        <v/>
      </c>
      <c r="F5" s="63" t="str">
        <f>+IF(T5&gt;1,"ELEMENTO DUPLICADO.CORREGIR","")</f>
        <v/>
      </c>
      <c r="G5" s="233" t="str">
        <f>+IF(D5&gt;7200,"LIMITE DE IMPORTE BRUTO MENSUAL SUPERIOR A 7.200 €. SE CORRIGE EL IMPORTE","")</f>
        <v/>
      </c>
      <c r="Q5" s="230">
        <f>+COUNTBLANK(A5:D5)</f>
        <v>4</v>
      </c>
      <c r="R5" s="234">
        <f t="shared" ref="R5:R18" si="1">+IF(D5&gt;7200,7200,D5)</f>
        <v>0</v>
      </c>
      <c r="T5" s="235">
        <f t="shared" ref="T5:T18" si="2">+COUNTIF(A$5:A$18,A5)</f>
        <v>0</v>
      </c>
      <c r="AM5" s="15"/>
      <c r="AN5" s="15"/>
      <c r="AO5" s="15"/>
      <c r="AP5" s="15"/>
      <c r="AQ5" s="15"/>
      <c r="AR5" s="15"/>
      <c r="AS5" s="15"/>
      <c r="AT5" s="15"/>
      <c r="AU5" s="15"/>
      <c r="AV5" s="15"/>
      <c r="AW5" s="15"/>
      <c r="AX5" s="15"/>
      <c r="AY5" s="15"/>
      <c r="AZ5" s="15"/>
    </row>
    <row r="6" spans="1:52" ht="80.099999999999994" customHeight="1" x14ac:dyDescent="0.25">
      <c r="A6" s="194"/>
      <c r="B6" s="195"/>
      <c r="C6" s="196"/>
      <c r="D6" s="197"/>
      <c r="E6" s="50" t="str">
        <f t="shared" si="0"/>
        <v/>
      </c>
      <c r="F6" s="49" t="str">
        <f t="shared" ref="F6:F18" si="3">+IF(T6&gt;1,"ELEMENTO DUPLICADO.CORREGIR","")</f>
        <v/>
      </c>
      <c r="G6" s="236" t="str">
        <f t="shared" ref="G6:G18" si="4">+IF(D6&gt;7200,"LIMITE DE IMPORTE BRUTO MENSUAL SUPERIOR A 7.200 €. SE CORRIGE EL IMPORTE","")</f>
        <v/>
      </c>
      <c r="Q6" s="230">
        <f t="shared" ref="Q6:Q18" si="5">+COUNTBLANK(A6:D6)</f>
        <v>4</v>
      </c>
      <c r="R6" s="234">
        <f t="shared" si="1"/>
        <v>0</v>
      </c>
      <c r="T6" s="235">
        <f t="shared" si="2"/>
        <v>0</v>
      </c>
      <c r="AM6" s="15"/>
      <c r="AN6" s="15"/>
      <c r="AO6" s="15"/>
      <c r="AP6" s="15"/>
      <c r="AQ6" s="15"/>
      <c r="AR6" s="15"/>
      <c r="AS6" s="15"/>
      <c r="AT6" s="15"/>
      <c r="AU6" s="15"/>
      <c r="AV6" s="15"/>
      <c r="AW6" s="15"/>
      <c r="AX6" s="15"/>
      <c r="AY6" s="15"/>
      <c r="AZ6" s="15"/>
    </row>
    <row r="7" spans="1:52" ht="80.099999999999994" customHeight="1" x14ac:dyDescent="0.25">
      <c r="A7" s="194"/>
      <c r="B7" s="195"/>
      <c r="C7" s="198"/>
      <c r="D7" s="197"/>
      <c r="E7" s="50" t="str">
        <f t="shared" si="0"/>
        <v/>
      </c>
      <c r="F7" s="49" t="str">
        <f t="shared" si="3"/>
        <v/>
      </c>
      <c r="G7" s="236" t="str">
        <f t="shared" si="4"/>
        <v/>
      </c>
      <c r="Q7" s="230">
        <f t="shared" si="5"/>
        <v>4</v>
      </c>
      <c r="R7" s="234">
        <f t="shared" si="1"/>
        <v>0</v>
      </c>
      <c r="T7" s="235">
        <f t="shared" si="2"/>
        <v>0</v>
      </c>
      <c r="AM7" s="15"/>
      <c r="AN7" s="15"/>
      <c r="AO7" s="15"/>
      <c r="AP7" s="15"/>
      <c r="AQ7" s="15"/>
      <c r="AR7" s="15"/>
      <c r="AS7" s="15"/>
      <c r="AT7" s="15"/>
      <c r="AU7" s="15"/>
      <c r="AV7" s="15"/>
      <c r="AW7" s="15"/>
      <c r="AX7" s="15"/>
      <c r="AY7" s="15"/>
      <c r="AZ7" s="15"/>
    </row>
    <row r="8" spans="1:52" ht="80.099999999999994" customHeight="1" x14ac:dyDescent="0.25">
      <c r="A8" s="194"/>
      <c r="B8" s="195"/>
      <c r="C8" s="198"/>
      <c r="D8" s="197"/>
      <c r="E8" s="50" t="str">
        <f t="shared" si="0"/>
        <v/>
      </c>
      <c r="F8" s="49" t="str">
        <f t="shared" si="3"/>
        <v/>
      </c>
      <c r="G8" s="236" t="str">
        <f t="shared" si="4"/>
        <v/>
      </c>
      <c r="Q8" s="230">
        <f t="shared" si="5"/>
        <v>4</v>
      </c>
      <c r="R8" s="234">
        <f t="shared" si="1"/>
        <v>0</v>
      </c>
      <c r="T8" s="235">
        <f t="shared" si="2"/>
        <v>0</v>
      </c>
      <c r="AM8" s="15"/>
      <c r="AN8" s="15"/>
      <c r="AO8" s="15"/>
      <c r="AP8" s="15"/>
      <c r="AQ8" s="15"/>
      <c r="AR8" s="15"/>
      <c r="AS8" s="15"/>
      <c r="AT8" s="15"/>
      <c r="AU8" s="15"/>
      <c r="AV8" s="15"/>
      <c r="AW8" s="15"/>
      <c r="AX8" s="15"/>
      <c r="AY8" s="15"/>
      <c r="AZ8" s="15"/>
    </row>
    <row r="9" spans="1:52" ht="80.099999999999994" customHeight="1" x14ac:dyDescent="0.25">
      <c r="A9" s="194"/>
      <c r="B9" s="195"/>
      <c r="C9" s="198"/>
      <c r="D9" s="197"/>
      <c r="E9" s="50" t="str">
        <f t="shared" si="0"/>
        <v/>
      </c>
      <c r="F9" s="49" t="str">
        <f t="shared" si="3"/>
        <v/>
      </c>
      <c r="G9" s="236" t="str">
        <f t="shared" si="4"/>
        <v/>
      </c>
      <c r="Q9" s="230">
        <f t="shared" si="5"/>
        <v>4</v>
      </c>
      <c r="R9" s="234">
        <f t="shared" si="1"/>
        <v>0</v>
      </c>
      <c r="T9" s="235">
        <f t="shared" si="2"/>
        <v>0</v>
      </c>
      <c r="AM9" s="15"/>
      <c r="AN9" s="15"/>
      <c r="AO9" s="15"/>
      <c r="AP9" s="15"/>
      <c r="AQ9" s="15"/>
      <c r="AR9" s="15"/>
      <c r="AS9" s="15"/>
      <c r="AT9" s="15"/>
      <c r="AU9" s="15"/>
      <c r="AV9" s="15"/>
      <c r="AW9" s="15"/>
      <c r="AX9" s="15"/>
      <c r="AY9" s="15"/>
      <c r="AZ9" s="15"/>
    </row>
    <row r="10" spans="1:52" ht="80.099999999999994" customHeight="1" x14ac:dyDescent="0.25">
      <c r="A10" s="194"/>
      <c r="B10" s="195"/>
      <c r="C10" s="196"/>
      <c r="D10" s="197"/>
      <c r="E10" s="50" t="str">
        <f t="shared" si="0"/>
        <v/>
      </c>
      <c r="F10" s="49" t="str">
        <f t="shared" si="3"/>
        <v/>
      </c>
      <c r="G10" s="236" t="str">
        <f t="shared" si="4"/>
        <v/>
      </c>
      <c r="Q10" s="230">
        <f t="shared" si="5"/>
        <v>4</v>
      </c>
      <c r="R10" s="234">
        <f t="shared" si="1"/>
        <v>0</v>
      </c>
      <c r="T10" s="235">
        <f t="shared" si="2"/>
        <v>0</v>
      </c>
      <c r="AM10" s="15"/>
      <c r="AN10" s="15"/>
      <c r="AO10" s="15"/>
      <c r="AP10" s="15"/>
      <c r="AQ10" s="15"/>
      <c r="AR10" s="15"/>
      <c r="AS10" s="15"/>
      <c r="AT10" s="15"/>
      <c r="AU10" s="15"/>
      <c r="AV10" s="15"/>
      <c r="AW10" s="15"/>
      <c r="AX10" s="15"/>
      <c r="AY10" s="15"/>
      <c r="AZ10" s="15"/>
    </row>
    <row r="11" spans="1:52" ht="80.099999999999994" customHeight="1" x14ac:dyDescent="0.25">
      <c r="A11" s="194"/>
      <c r="B11" s="195"/>
      <c r="C11" s="196"/>
      <c r="D11" s="197"/>
      <c r="E11" s="50" t="str">
        <f t="shared" si="0"/>
        <v/>
      </c>
      <c r="F11" s="49" t="str">
        <f t="shared" si="3"/>
        <v/>
      </c>
      <c r="G11" s="236" t="str">
        <f t="shared" si="4"/>
        <v/>
      </c>
      <c r="Q11" s="230">
        <f t="shared" si="5"/>
        <v>4</v>
      </c>
      <c r="R11" s="234">
        <f t="shared" si="1"/>
        <v>0</v>
      </c>
      <c r="T11" s="235">
        <f t="shared" si="2"/>
        <v>0</v>
      </c>
      <c r="AM11" s="15"/>
      <c r="AN11" s="15"/>
      <c r="AO11" s="15"/>
      <c r="AP11" s="15"/>
      <c r="AQ11" s="15"/>
      <c r="AR11" s="15"/>
      <c r="AS11" s="15"/>
      <c r="AT11" s="15"/>
      <c r="AU11" s="15"/>
      <c r="AV11" s="15"/>
      <c r="AW11" s="15"/>
      <c r="AX11" s="15"/>
      <c r="AY11" s="15"/>
      <c r="AZ11" s="15"/>
    </row>
    <row r="12" spans="1:52" ht="80.099999999999994" customHeight="1" x14ac:dyDescent="0.25">
      <c r="A12" s="194"/>
      <c r="B12" s="195"/>
      <c r="C12" s="196"/>
      <c r="D12" s="197"/>
      <c r="E12" s="50" t="str">
        <f t="shared" si="0"/>
        <v/>
      </c>
      <c r="F12" s="49" t="str">
        <f t="shared" si="3"/>
        <v/>
      </c>
      <c r="G12" s="236" t="str">
        <f t="shared" si="4"/>
        <v/>
      </c>
      <c r="Q12" s="230">
        <f t="shared" si="5"/>
        <v>4</v>
      </c>
      <c r="R12" s="234">
        <f t="shared" si="1"/>
        <v>0</v>
      </c>
      <c r="T12" s="235">
        <f t="shared" si="2"/>
        <v>0</v>
      </c>
      <c r="AM12" s="15"/>
      <c r="AN12" s="15"/>
      <c r="AO12" s="15"/>
      <c r="AP12" s="15"/>
      <c r="AQ12" s="15"/>
      <c r="AR12" s="15"/>
      <c r="AS12" s="15"/>
      <c r="AT12" s="15"/>
      <c r="AU12" s="15"/>
      <c r="AV12" s="15"/>
      <c r="AW12" s="15"/>
      <c r="AX12" s="15"/>
      <c r="AY12" s="15"/>
      <c r="AZ12" s="15"/>
    </row>
    <row r="13" spans="1:52" ht="80.099999999999994" customHeight="1" x14ac:dyDescent="0.25">
      <c r="A13" s="194"/>
      <c r="B13" s="195"/>
      <c r="C13" s="196"/>
      <c r="D13" s="197"/>
      <c r="E13" s="50" t="str">
        <f>+IF(Q13&gt;0,IF(Q13&lt;4,"QUEDAN CAMPOS POR CUMPLIMENTAR",""),"")</f>
        <v/>
      </c>
      <c r="F13" s="49" t="str">
        <f t="shared" si="3"/>
        <v/>
      </c>
      <c r="G13" s="236" t="str">
        <f t="shared" si="4"/>
        <v/>
      </c>
      <c r="Q13" s="230">
        <f t="shared" si="5"/>
        <v>4</v>
      </c>
      <c r="R13" s="234">
        <f t="shared" si="1"/>
        <v>0</v>
      </c>
      <c r="T13" s="235">
        <f t="shared" si="2"/>
        <v>0</v>
      </c>
      <c r="AM13" s="15"/>
      <c r="AN13" s="15"/>
      <c r="AO13" s="15"/>
      <c r="AP13" s="15"/>
      <c r="AQ13" s="15"/>
      <c r="AR13" s="15"/>
      <c r="AS13" s="15"/>
      <c r="AT13" s="15"/>
      <c r="AU13" s="15"/>
      <c r="AV13" s="15"/>
      <c r="AW13" s="15"/>
      <c r="AX13" s="15"/>
      <c r="AY13" s="15"/>
      <c r="AZ13" s="15"/>
    </row>
    <row r="14" spans="1:52" ht="80.099999999999994" customHeight="1" x14ac:dyDescent="0.25">
      <c r="A14" s="194"/>
      <c r="B14" s="195"/>
      <c r="C14" s="196"/>
      <c r="D14" s="197"/>
      <c r="E14" s="50" t="str">
        <f t="shared" ref="E14:E18" si="6">+IF(Q14&gt;0,IF(Q14&lt;4,"QUEDAN CAMPOS POR CUMPLIMENTAR",""),"")</f>
        <v/>
      </c>
      <c r="F14" s="49" t="str">
        <f t="shared" si="3"/>
        <v/>
      </c>
      <c r="G14" s="236" t="str">
        <f t="shared" si="4"/>
        <v/>
      </c>
      <c r="Q14" s="230">
        <f t="shared" si="5"/>
        <v>4</v>
      </c>
      <c r="R14" s="234">
        <f t="shared" si="1"/>
        <v>0</v>
      </c>
      <c r="T14" s="235">
        <f t="shared" si="2"/>
        <v>0</v>
      </c>
      <c r="AM14" s="15"/>
      <c r="AN14" s="15"/>
      <c r="AO14" s="15"/>
      <c r="AP14" s="15"/>
      <c r="AQ14" s="15"/>
      <c r="AR14" s="15"/>
      <c r="AS14" s="15"/>
      <c r="AT14" s="15"/>
      <c r="AU14" s="15"/>
      <c r="AV14" s="15"/>
      <c r="AW14" s="15"/>
      <c r="AX14" s="15"/>
      <c r="AY14" s="15"/>
      <c r="AZ14" s="15"/>
    </row>
    <row r="15" spans="1:52" ht="80.099999999999994" customHeight="1" x14ac:dyDescent="0.25">
      <c r="A15" s="194"/>
      <c r="B15" s="195"/>
      <c r="C15" s="196"/>
      <c r="D15" s="197"/>
      <c r="E15" s="50" t="str">
        <f t="shared" si="6"/>
        <v/>
      </c>
      <c r="F15" s="49" t="str">
        <f t="shared" si="3"/>
        <v/>
      </c>
      <c r="G15" s="236" t="str">
        <f t="shared" si="4"/>
        <v/>
      </c>
      <c r="Q15" s="230">
        <f t="shared" si="5"/>
        <v>4</v>
      </c>
      <c r="R15" s="234">
        <f t="shared" si="1"/>
        <v>0</v>
      </c>
      <c r="T15" s="235">
        <f t="shared" si="2"/>
        <v>0</v>
      </c>
      <c r="AM15" s="15"/>
      <c r="AN15" s="15"/>
      <c r="AO15" s="15"/>
      <c r="AP15" s="15"/>
      <c r="AQ15" s="15"/>
      <c r="AR15" s="15"/>
      <c r="AS15" s="15"/>
      <c r="AT15" s="15"/>
      <c r="AU15" s="15"/>
      <c r="AV15" s="15"/>
      <c r="AW15" s="15"/>
      <c r="AX15" s="15"/>
      <c r="AY15" s="15"/>
      <c r="AZ15" s="15"/>
    </row>
    <row r="16" spans="1:52" ht="80.099999999999994" customHeight="1" x14ac:dyDescent="0.25">
      <c r="A16" s="194"/>
      <c r="B16" s="195"/>
      <c r="C16" s="196"/>
      <c r="D16" s="197"/>
      <c r="E16" s="50" t="str">
        <f t="shared" si="6"/>
        <v/>
      </c>
      <c r="F16" s="49" t="str">
        <f t="shared" si="3"/>
        <v/>
      </c>
      <c r="G16" s="236" t="str">
        <f t="shared" si="4"/>
        <v/>
      </c>
      <c r="Q16" s="230">
        <f t="shared" si="5"/>
        <v>4</v>
      </c>
      <c r="R16" s="234">
        <f t="shared" si="1"/>
        <v>0</v>
      </c>
      <c r="T16" s="235">
        <f t="shared" si="2"/>
        <v>0</v>
      </c>
      <c r="AM16" s="15"/>
      <c r="AN16" s="15"/>
      <c r="AO16" s="15"/>
      <c r="AP16" s="15"/>
      <c r="AQ16" s="15"/>
      <c r="AR16" s="15"/>
      <c r="AS16" s="15"/>
      <c r="AT16" s="15"/>
      <c r="AU16" s="15"/>
      <c r="AV16" s="15"/>
      <c r="AW16" s="15"/>
      <c r="AX16" s="15"/>
      <c r="AY16" s="15"/>
      <c r="AZ16" s="15"/>
    </row>
    <row r="17" spans="1:52" ht="80.099999999999994" customHeight="1" x14ac:dyDescent="0.25">
      <c r="A17" s="194"/>
      <c r="B17" s="195"/>
      <c r="C17" s="198"/>
      <c r="D17" s="197"/>
      <c r="E17" s="50" t="str">
        <f t="shared" si="6"/>
        <v/>
      </c>
      <c r="F17" s="49" t="str">
        <f t="shared" si="3"/>
        <v/>
      </c>
      <c r="G17" s="236" t="str">
        <f t="shared" si="4"/>
        <v/>
      </c>
      <c r="Q17" s="230">
        <f t="shared" si="5"/>
        <v>4</v>
      </c>
      <c r="R17" s="234">
        <f t="shared" si="1"/>
        <v>0</v>
      </c>
      <c r="T17" s="235">
        <f t="shared" si="2"/>
        <v>0</v>
      </c>
      <c r="AM17" s="15"/>
      <c r="AN17" s="15"/>
      <c r="AO17" s="15"/>
      <c r="AP17" s="15"/>
      <c r="AQ17" s="15"/>
      <c r="AR17" s="15"/>
      <c r="AS17" s="15"/>
      <c r="AT17" s="15"/>
      <c r="AU17" s="15"/>
      <c r="AV17" s="15"/>
      <c r="AW17" s="15"/>
      <c r="AX17" s="15"/>
      <c r="AY17" s="15"/>
      <c r="AZ17" s="15"/>
    </row>
    <row r="18" spans="1:52" ht="80.099999999999994" customHeight="1" thickBot="1" x14ac:dyDescent="0.3">
      <c r="A18" s="199"/>
      <c r="B18" s="200"/>
      <c r="C18" s="201"/>
      <c r="D18" s="202"/>
      <c r="E18" s="51" t="str">
        <f t="shared" si="6"/>
        <v/>
      </c>
      <c r="F18" s="52" t="str">
        <f t="shared" si="3"/>
        <v/>
      </c>
      <c r="G18" s="237" t="str">
        <f t="shared" si="4"/>
        <v/>
      </c>
      <c r="Q18" s="230">
        <f t="shared" si="5"/>
        <v>4</v>
      </c>
      <c r="R18" s="234">
        <f t="shared" si="1"/>
        <v>0</v>
      </c>
      <c r="T18" s="235">
        <f t="shared" si="2"/>
        <v>0</v>
      </c>
      <c r="AM18" s="15"/>
      <c r="AN18" s="15"/>
      <c r="AO18" s="15"/>
      <c r="AP18" s="15"/>
      <c r="AQ18" s="15"/>
      <c r="AR18" s="15"/>
      <c r="AS18" s="15"/>
      <c r="AT18" s="15"/>
      <c r="AU18" s="15"/>
      <c r="AV18" s="15"/>
      <c r="AW18" s="15"/>
      <c r="AX18" s="15"/>
      <c r="AY18" s="15"/>
      <c r="AZ18" s="15"/>
    </row>
    <row r="19" spans="1:52" ht="35.25" customHeight="1" x14ac:dyDescent="0.25">
      <c r="A19" s="56" t="s">
        <v>178</v>
      </c>
      <c r="B19" s="56"/>
      <c r="C19" s="56"/>
      <c r="D19" s="56"/>
      <c r="E19" s="56"/>
      <c r="F19" s="56"/>
      <c r="G19" s="238"/>
      <c r="AM19" s="15"/>
      <c r="AN19" s="15"/>
      <c r="AO19" s="15"/>
      <c r="AP19" s="15"/>
      <c r="AQ19" s="15"/>
      <c r="AR19" s="15"/>
      <c r="AS19" s="15"/>
      <c r="AT19" s="15"/>
      <c r="AU19" s="15"/>
      <c r="AV19" s="15"/>
      <c r="AW19" s="15"/>
      <c r="AX19" s="15"/>
      <c r="AY19" s="15"/>
      <c r="AZ19" s="15"/>
    </row>
    <row r="20" spans="1:52" ht="24" customHeight="1" x14ac:dyDescent="0.25">
      <c r="A20" s="453" t="s">
        <v>57</v>
      </c>
      <c r="B20" s="453"/>
      <c r="C20" s="453"/>
      <c r="D20" s="453"/>
      <c r="E20" s="453"/>
      <c r="F20" s="453"/>
      <c r="G20" s="453"/>
      <c r="AM20" s="15"/>
      <c r="AN20" s="15"/>
      <c r="AO20" s="15"/>
      <c r="AP20" s="15"/>
      <c r="AQ20" s="15"/>
      <c r="AR20" s="15"/>
      <c r="AS20" s="15"/>
      <c r="AT20" s="15"/>
      <c r="AU20" s="15"/>
      <c r="AV20" s="15"/>
      <c r="AW20" s="15"/>
      <c r="AX20" s="15"/>
      <c r="AY20" s="15"/>
      <c r="AZ20" s="15"/>
    </row>
    <row r="21" spans="1:52" ht="24" customHeight="1" x14ac:dyDescent="0.4">
      <c r="A21" s="36"/>
      <c r="B21" s="36"/>
      <c r="C21" s="36"/>
      <c r="D21" s="36"/>
      <c r="AM21" s="15"/>
      <c r="AN21" s="15"/>
      <c r="AO21" s="15"/>
      <c r="AP21" s="15"/>
      <c r="AQ21" s="15"/>
      <c r="AR21" s="15"/>
      <c r="AS21" s="15"/>
      <c r="AT21" s="15"/>
      <c r="AU21" s="15"/>
      <c r="AV21" s="15"/>
      <c r="AW21" s="15"/>
      <c r="AX21" s="15"/>
      <c r="AY21" s="15"/>
      <c r="AZ21" s="15"/>
    </row>
    <row r="22" spans="1:52" ht="24.75" customHeight="1" x14ac:dyDescent="0.4">
      <c r="A22" s="36"/>
      <c r="B22" s="36"/>
      <c r="C22" s="36"/>
      <c r="D22" s="36"/>
      <c r="AM22" s="15"/>
      <c r="AN22" s="15"/>
      <c r="AO22" s="15"/>
      <c r="AP22" s="15"/>
      <c r="AQ22" s="15"/>
      <c r="AR22" s="15"/>
      <c r="AS22" s="15"/>
      <c r="AT22" s="15"/>
      <c r="AU22" s="15"/>
      <c r="AV22" s="15"/>
      <c r="AW22" s="15"/>
      <c r="AX22" s="15"/>
      <c r="AY22" s="15"/>
      <c r="AZ22" s="15"/>
    </row>
    <row r="23" spans="1:52" ht="51" customHeight="1" thickBot="1" x14ac:dyDescent="0.3">
      <c r="A23" s="451" t="s">
        <v>58</v>
      </c>
      <c r="B23" s="452"/>
      <c r="C23" s="452"/>
      <c r="D23" s="452"/>
      <c r="E23" s="452"/>
      <c r="F23" s="452"/>
      <c r="G23" s="452"/>
      <c r="AM23" s="15"/>
      <c r="AN23" s="15"/>
      <c r="AO23" s="15"/>
      <c r="AP23" s="15"/>
      <c r="AQ23" s="15"/>
      <c r="AR23" s="15"/>
      <c r="AS23" s="15"/>
      <c r="AT23" s="15"/>
      <c r="AU23" s="15"/>
      <c r="AV23" s="15"/>
      <c r="AW23" s="15"/>
      <c r="AX23" s="15"/>
      <c r="AY23" s="15"/>
      <c r="AZ23" s="15"/>
    </row>
    <row r="24" spans="1:52" ht="65.25" customHeight="1" thickBot="1" x14ac:dyDescent="0.3">
      <c r="A24" s="54" t="s">
        <v>180</v>
      </c>
      <c r="B24" s="440" t="s">
        <v>181</v>
      </c>
      <c r="C24" s="441"/>
      <c r="D24" s="55" t="s">
        <v>182</v>
      </c>
      <c r="E24" s="444" t="s">
        <v>52</v>
      </c>
      <c r="F24" s="445"/>
      <c r="G24" s="232" t="s">
        <v>53</v>
      </c>
      <c r="AA24" s="54" t="s">
        <v>180</v>
      </c>
      <c r="AB24" s="16">
        <f>+COUNTIF(AA25:AD30,0)</f>
        <v>24</v>
      </c>
      <c r="AM24" s="15"/>
      <c r="AN24" s="15"/>
      <c r="AO24" s="15"/>
      <c r="AP24" s="15"/>
      <c r="AQ24" s="15"/>
      <c r="AR24" s="15"/>
      <c r="AS24" s="15"/>
      <c r="AT24" s="15"/>
      <c r="AU24" s="15"/>
      <c r="AV24" s="15"/>
      <c r="AW24" s="15"/>
      <c r="AX24" s="15"/>
      <c r="AY24" s="15"/>
      <c r="AZ24" s="15"/>
    </row>
    <row r="25" spans="1:52" ht="90.95" customHeight="1" x14ac:dyDescent="0.25">
      <c r="A25" s="203"/>
      <c r="B25" s="454"/>
      <c r="C25" s="455"/>
      <c r="D25" s="204"/>
      <c r="E25" s="62" t="str">
        <f>+IF(Q25&gt;0,IF(Q25&lt;3,"QUEDAN CAMPOS POR CUMPLIMENTAR",""),"")</f>
        <v/>
      </c>
      <c r="F25" s="115" t="str">
        <f t="shared" ref="F25:F30" si="7">+IF(T25&gt;1,"ELEMENTO DUPLICADO.CORREGIR","")</f>
        <v/>
      </c>
      <c r="G25" s="233" t="str">
        <f>+IF(D25&gt;30000,"EL IMPORTE MAXIMO IMPUTABLE EN COLABORACIONES ES DE 30.000 €. DEBERÁ AJUSTARSE EN EL PRESUPUESTO FINAL","")</f>
        <v/>
      </c>
      <c r="Q25" s="230">
        <f>+COUNTBLANK(A25:D25)-1</f>
        <v>3</v>
      </c>
      <c r="T25" s="235">
        <f>+COUNTIF(A$25:A$30,A25)</f>
        <v>0</v>
      </c>
      <c r="AA25" s="243">
        <f>+IFERROR(VLOOKUP(A25,'3. ACTIVIDAD 1'!A$28:B$33,1,FALSE),0)</f>
        <v>0</v>
      </c>
      <c r="AB25" s="243">
        <f>+IFERROR(VLOOKUP(A25,'4. ACTIVIDAD 2'!A$28:B$33,1,FALSE),0)</f>
        <v>0</v>
      </c>
      <c r="AC25" s="243">
        <f>+IFERROR(VLOOKUP(A25,'5. ACTIVIDAD 3'!A$28:B$33,1,FALSE),0)</f>
        <v>0</v>
      </c>
      <c r="AD25" s="243">
        <f>+IFERROR(VLOOKUP(A25,'6. ACTIVIDAD 4'!A$28:B$33,1,FALSE),0)</f>
        <v>0</v>
      </c>
      <c r="AE25" s="16">
        <f>+COUNTIF(AA25:AD25,0)</f>
        <v>4</v>
      </c>
      <c r="AM25" s="15"/>
      <c r="AN25" s="15"/>
      <c r="AO25" s="15"/>
      <c r="AP25" s="15"/>
      <c r="AQ25" s="15"/>
      <c r="AR25" s="15"/>
      <c r="AS25" s="15"/>
      <c r="AT25" s="15"/>
      <c r="AU25" s="15"/>
      <c r="AV25" s="15"/>
      <c r="AW25" s="15"/>
      <c r="AX25" s="15"/>
      <c r="AY25" s="15"/>
      <c r="AZ25" s="15"/>
    </row>
    <row r="26" spans="1:52" ht="90.95" customHeight="1" x14ac:dyDescent="0.25">
      <c r="A26" s="203"/>
      <c r="B26" s="454"/>
      <c r="C26" s="455"/>
      <c r="D26" s="204"/>
      <c r="E26" s="50" t="str">
        <f>+IF(Q26&gt;0,IF(Q26&lt;3,"QUEDAN CAMPOS POR CUMPLIMENTAR",""),"")</f>
        <v/>
      </c>
      <c r="F26" s="49" t="str">
        <f t="shared" si="7"/>
        <v/>
      </c>
      <c r="G26" s="236" t="str">
        <f t="shared" ref="G26:G30" si="8">+IF(D26&gt;30000,"EL IMPORTE MAXIMO IMPUTABLE EN COLABORACIONES ES DE 30.000 €. DEBE AJUSTARSE EN EL PRESUPUESTO FINAL","")</f>
        <v/>
      </c>
      <c r="Q26" s="230">
        <f t="shared" ref="Q26:Q30" si="9">+COUNTBLANK(A26:D26)-1</f>
        <v>3</v>
      </c>
      <c r="T26" s="235">
        <f t="shared" ref="T26:T30" si="10">+COUNTIF(A$25:A$30,A26)</f>
        <v>0</v>
      </c>
      <c r="AA26" s="243">
        <f>+IFERROR(VLOOKUP(A26,'3. ACTIVIDAD 1'!A$28:B$33,1,FALSE),0)</f>
        <v>0</v>
      </c>
      <c r="AB26" s="243">
        <f>+IFERROR(VLOOKUP(A26,'4. ACTIVIDAD 2'!A$28:B$33,1,FALSE),0)</f>
        <v>0</v>
      </c>
      <c r="AC26" s="243">
        <f>+IFERROR(VLOOKUP(A26,'5. ACTIVIDAD 3'!A$28:B$33,1,FALSE),0)</f>
        <v>0</v>
      </c>
      <c r="AD26" s="243">
        <f>+IFERROR(VLOOKUP(A26,'6. ACTIVIDAD 4'!A$28:B$33,1,FALSE),0)</f>
        <v>0</v>
      </c>
      <c r="AE26" s="16">
        <f t="shared" ref="AE26:AE30" si="11">+COUNTIF(AA26:AD26,0)</f>
        <v>4</v>
      </c>
      <c r="AM26" s="15"/>
      <c r="AN26" s="15"/>
      <c r="AO26" s="15"/>
      <c r="AP26" s="15"/>
      <c r="AQ26" s="15"/>
      <c r="AR26" s="15"/>
      <c r="AS26" s="15"/>
      <c r="AT26" s="15"/>
      <c r="AU26" s="15"/>
      <c r="AV26" s="15"/>
      <c r="AW26" s="15"/>
      <c r="AX26" s="15"/>
      <c r="AY26" s="15"/>
      <c r="AZ26" s="15"/>
    </row>
    <row r="27" spans="1:52" ht="90.95" customHeight="1" x14ac:dyDescent="0.25">
      <c r="A27" s="203"/>
      <c r="B27" s="434"/>
      <c r="C27" s="435"/>
      <c r="D27" s="204"/>
      <c r="E27" s="50" t="str">
        <f>+IF(Q27&gt;0,IF(Q27&lt;3,"QUEDAN CAMPOS POR CUMPLIMENTAR",""),"")</f>
        <v/>
      </c>
      <c r="F27" s="49" t="str">
        <f t="shared" si="7"/>
        <v/>
      </c>
      <c r="G27" s="236" t="str">
        <f t="shared" si="8"/>
        <v/>
      </c>
      <c r="Q27" s="230">
        <f t="shared" si="9"/>
        <v>3</v>
      </c>
      <c r="T27" s="235">
        <f t="shared" si="10"/>
        <v>0</v>
      </c>
      <c r="AA27" s="243">
        <f>+IFERROR(VLOOKUP(A27,'3. ACTIVIDAD 1'!A$28:B$33,1,FALSE),0)</f>
        <v>0</v>
      </c>
      <c r="AB27" s="243">
        <f>+IFERROR(VLOOKUP(A27,'4. ACTIVIDAD 2'!A$28:B$33,1,FALSE),0)</f>
        <v>0</v>
      </c>
      <c r="AC27" s="243">
        <f>+IFERROR(VLOOKUP(A27,'5. ACTIVIDAD 3'!A$28:B$33,1,FALSE),0)</f>
        <v>0</v>
      </c>
      <c r="AD27" s="243">
        <f>+IFERROR(VLOOKUP(A27,'6. ACTIVIDAD 4'!A$28:B$33,1,FALSE),0)</f>
        <v>0</v>
      </c>
      <c r="AE27" s="16">
        <f t="shared" si="11"/>
        <v>4</v>
      </c>
      <c r="AM27" s="15"/>
      <c r="AN27" s="15"/>
      <c r="AO27" s="15"/>
      <c r="AP27" s="15"/>
      <c r="AQ27" s="15"/>
      <c r="AR27" s="15"/>
      <c r="AS27" s="15"/>
      <c r="AT27" s="15"/>
      <c r="AU27" s="15"/>
      <c r="AV27" s="15"/>
      <c r="AW27" s="15"/>
      <c r="AX27" s="15"/>
      <c r="AY27" s="15"/>
      <c r="AZ27" s="15"/>
    </row>
    <row r="28" spans="1:52" ht="90.95" customHeight="1" x14ac:dyDescent="0.25">
      <c r="A28" s="203"/>
      <c r="B28" s="434"/>
      <c r="C28" s="435"/>
      <c r="D28" s="204"/>
      <c r="E28" s="50" t="str">
        <f t="shared" ref="E28:E30" si="12">+IF(Q28&gt;0,IF(Q28&lt;3,"QUEDAN CAMPOS POR CUMPLIMENTAR",""),"")</f>
        <v/>
      </c>
      <c r="F28" s="49" t="str">
        <f t="shared" si="7"/>
        <v/>
      </c>
      <c r="G28" s="236" t="str">
        <f t="shared" si="8"/>
        <v/>
      </c>
      <c r="Q28" s="230">
        <f t="shared" si="9"/>
        <v>3</v>
      </c>
      <c r="T28" s="235">
        <f t="shared" si="10"/>
        <v>0</v>
      </c>
      <c r="AA28" s="243">
        <f>+IFERROR(VLOOKUP(A28,'3. ACTIVIDAD 1'!A$28:B$33,1,FALSE),0)</f>
        <v>0</v>
      </c>
      <c r="AB28" s="243">
        <f>+IFERROR(VLOOKUP(A28,'4. ACTIVIDAD 2'!A$28:B$33,1,FALSE),0)</f>
        <v>0</v>
      </c>
      <c r="AC28" s="243">
        <f>+IFERROR(VLOOKUP(A28,'5. ACTIVIDAD 3'!A$28:B$33,1,FALSE),0)</f>
        <v>0</v>
      </c>
      <c r="AD28" s="243">
        <f>+IFERROR(VLOOKUP(A28,'6. ACTIVIDAD 4'!A$28:B$33,1,FALSE),0)</f>
        <v>0</v>
      </c>
      <c r="AE28" s="16">
        <f t="shared" si="11"/>
        <v>4</v>
      </c>
      <c r="AM28" s="15"/>
      <c r="AN28" s="15"/>
      <c r="AO28" s="15"/>
      <c r="AP28" s="15"/>
      <c r="AQ28" s="15"/>
      <c r="AR28" s="15"/>
      <c r="AS28" s="15"/>
      <c r="AT28" s="15"/>
      <c r="AU28" s="15"/>
      <c r="AV28" s="15"/>
      <c r="AW28" s="15"/>
      <c r="AX28" s="15"/>
      <c r="AY28" s="15"/>
      <c r="AZ28" s="15"/>
    </row>
    <row r="29" spans="1:52" ht="90.95" customHeight="1" x14ac:dyDescent="0.25">
      <c r="A29" s="203"/>
      <c r="B29" s="434"/>
      <c r="C29" s="435"/>
      <c r="D29" s="204"/>
      <c r="E29" s="50" t="str">
        <f t="shared" si="12"/>
        <v/>
      </c>
      <c r="F29" s="49" t="str">
        <f t="shared" si="7"/>
        <v/>
      </c>
      <c r="G29" s="236" t="str">
        <f t="shared" si="8"/>
        <v/>
      </c>
      <c r="Q29" s="230">
        <f t="shared" si="9"/>
        <v>3</v>
      </c>
      <c r="T29" s="235">
        <f t="shared" si="10"/>
        <v>0</v>
      </c>
      <c r="AA29" s="243">
        <f>+IFERROR(VLOOKUP(A29,'3. ACTIVIDAD 1'!A$28:B$33,1,FALSE),0)</f>
        <v>0</v>
      </c>
      <c r="AB29" s="243">
        <f>+IFERROR(VLOOKUP(A29,'4. ACTIVIDAD 2'!A$28:B$33,1,FALSE),0)</f>
        <v>0</v>
      </c>
      <c r="AC29" s="243">
        <f>+IFERROR(VLOOKUP(A29,'5. ACTIVIDAD 3'!A$28:B$33,1,FALSE),0)</f>
        <v>0</v>
      </c>
      <c r="AD29" s="243">
        <f>+IFERROR(VLOOKUP(A29,'6. ACTIVIDAD 4'!A$28:B$33,1,FALSE),0)</f>
        <v>0</v>
      </c>
      <c r="AE29" s="16">
        <f t="shared" si="11"/>
        <v>4</v>
      </c>
      <c r="AM29" s="15"/>
      <c r="AN29" s="15"/>
      <c r="AO29" s="15"/>
      <c r="AP29" s="15"/>
      <c r="AQ29" s="15"/>
      <c r="AR29" s="15"/>
      <c r="AS29" s="15"/>
      <c r="AT29" s="15"/>
      <c r="AU29" s="15"/>
      <c r="AV29" s="15"/>
      <c r="AW29" s="15"/>
      <c r="AX29" s="15"/>
      <c r="AY29" s="15"/>
      <c r="AZ29" s="15"/>
    </row>
    <row r="30" spans="1:52" ht="90.95" customHeight="1" thickBot="1" x14ac:dyDescent="0.3">
      <c r="A30" s="205"/>
      <c r="B30" s="436"/>
      <c r="C30" s="437"/>
      <c r="D30" s="189"/>
      <c r="E30" s="51" t="str">
        <f t="shared" si="12"/>
        <v/>
      </c>
      <c r="F30" s="52" t="str">
        <f t="shared" si="7"/>
        <v/>
      </c>
      <c r="G30" s="237" t="str">
        <f t="shared" si="8"/>
        <v/>
      </c>
      <c r="Q30" s="230">
        <f t="shared" si="9"/>
        <v>3</v>
      </c>
      <c r="T30" s="235">
        <f t="shared" si="10"/>
        <v>0</v>
      </c>
      <c r="AA30" s="243">
        <f>+IFERROR(VLOOKUP(A30,'3. ACTIVIDAD 1'!A$28:B$33,1,FALSE),0)</f>
        <v>0</v>
      </c>
      <c r="AB30" s="243">
        <f>+IFERROR(VLOOKUP(A30,'4. ACTIVIDAD 2'!A$28:B$33,1,FALSE),0)</f>
        <v>0</v>
      </c>
      <c r="AC30" s="243">
        <f>+IFERROR(VLOOKUP(A30,'5. ACTIVIDAD 3'!A$28:B$33,1,FALSE),0)</f>
        <v>0</v>
      </c>
      <c r="AD30" s="243">
        <f>+IFERROR(VLOOKUP(A30,'6. ACTIVIDAD 4'!A$28:B$33,1,FALSE),0)</f>
        <v>0</v>
      </c>
      <c r="AE30" s="16">
        <f t="shared" si="11"/>
        <v>4</v>
      </c>
      <c r="AM30" s="15"/>
      <c r="AN30" s="15"/>
      <c r="AO30" s="15"/>
      <c r="AP30" s="15"/>
      <c r="AQ30" s="15"/>
      <c r="AR30" s="15"/>
      <c r="AS30" s="15"/>
      <c r="AT30" s="15"/>
      <c r="AU30" s="15"/>
      <c r="AV30" s="15"/>
      <c r="AW30" s="15"/>
      <c r="AX30" s="15"/>
      <c r="AY30" s="15"/>
      <c r="AZ30" s="15"/>
    </row>
    <row r="31" spans="1:52" ht="60" customHeight="1" thickBot="1" x14ac:dyDescent="0.45">
      <c r="A31" s="36"/>
      <c r="B31" s="36"/>
      <c r="C31" s="36"/>
      <c r="D31" s="36"/>
      <c r="AM31" s="15"/>
      <c r="AN31" s="15"/>
      <c r="AO31" s="15"/>
      <c r="AP31" s="15"/>
      <c r="AQ31" s="15"/>
      <c r="AR31" s="15"/>
      <c r="AS31" s="15"/>
      <c r="AT31" s="15"/>
      <c r="AU31" s="15"/>
      <c r="AV31" s="15"/>
      <c r="AW31" s="15"/>
      <c r="AX31" s="15"/>
      <c r="AY31" s="15"/>
      <c r="AZ31" s="15"/>
    </row>
    <row r="32" spans="1:52" ht="51" customHeight="1" thickBot="1" x14ac:dyDescent="0.45">
      <c r="A32" s="447" t="s">
        <v>60</v>
      </c>
      <c r="B32" s="448"/>
      <c r="C32" s="448"/>
      <c r="D32" s="448"/>
      <c r="E32" s="448"/>
      <c r="F32" s="449"/>
      <c r="AM32" s="15"/>
      <c r="AN32" s="15"/>
      <c r="AO32" s="15"/>
      <c r="AP32" s="15"/>
      <c r="AQ32" s="15"/>
      <c r="AR32" s="15"/>
      <c r="AS32" s="15"/>
      <c r="AT32" s="15"/>
      <c r="AU32" s="15"/>
      <c r="AV32" s="15"/>
      <c r="AW32" s="15"/>
      <c r="AX32" s="15"/>
      <c r="AY32" s="15"/>
      <c r="AZ32" s="15"/>
    </row>
    <row r="33" spans="1:52" ht="90.95" customHeight="1" thickBot="1" x14ac:dyDescent="0.45">
      <c r="A33" s="54" t="s">
        <v>61</v>
      </c>
      <c r="B33" s="440" t="s">
        <v>62</v>
      </c>
      <c r="C33" s="441"/>
      <c r="D33" s="59" t="s">
        <v>63</v>
      </c>
      <c r="E33" s="444" t="s">
        <v>52</v>
      </c>
      <c r="F33" s="446"/>
      <c r="AA33" s="54" t="s">
        <v>219</v>
      </c>
      <c r="AB33" s="16">
        <f>+COUNTIF(AA34:AD39,0)</f>
        <v>24</v>
      </c>
      <c r="AM33" s="15"/>
      <c r="AN33" s="15"/>
      <c r="AO33" s="15"/>
      <c r="AP33" s="15"/>
      <c r="AQ33" s="15"/>
      <c r="AR33" s="15"/>
      <c r="AS33" s="15"/>
      <c r="AT33" s="15"/>
      <c r="AU33" s="15"/>
      <c r="AV33" s="15"/>
      <c r="AW33" s="15"/>
      <c r="AX33" s="15"/>
      <c r="AY33" s="15"/>
      <c r="AZ33" s="15"/>
    </row>
    <row r="34" spans="1:52" ht="90.95" customHeight="1" x14ac:dyDescent="0.4">
      <c r="A34" s="206"/>
      <c r="B34" s="434"/>
      <c r="C34" s="435"/>
      <c r="D34" s="207"/>
      <c r="E34" s="62" t="str">
        <f>+IF(Q34&gt;0,IF(Q34&lt;3,"QUEDAN CAMPOS POR CUMPLIMENTAR",""),"")</f>
        <v/>
      </c>
      <c r="F34" s="118" t="str">
        <f t="shared" ref="F34:F39" si="13">+IF(T34&gt;1,"ELEMENTO DUPLICADO.CORREGIR","")</f>
        <v/>
      </c>
      <c r="Q34" s="230">
        <f>+COUNTBLANK(A34:D34)-1</f>
        <v>3</v>
      </c>
      <c r="T34" s="235">
        <f>+COUNTIF(A$34:A$39,A34)</f>
        <v>0</v>
      </c>
      <c r="AA34" s="243">
        <f>+IFERROR(VLOOKUP(A34,'3. ACTIVIDAD 1'!A$37:B$42,1,FALSE),0)</f>
        <v>0</v>
      </c>
      <c r="AB34" s="243">
        <f>+IFERROR(VLOOKUP(A34,'4. ACTIVIDAD 2'!A$37:B$42,1,FALSE),0)</f>
        <v>0</v>
      </c>
      <c r="AC34" s="243">
        <f>+IFERROR(VLOOKUP(A34,'5. ACTIVIDAD 3'!A$37:B$42,1,FALSE),0)</f>
        <v>0</v>
      </c>
      <c r="AD34" s="243">
        <f>+IFERROR(VLOOKUP(A34,'6. ACTIVIDAD 4'!A$37:B$42,1,FALSE),0)</f>
        <v>0</v>
      </c>
      <c r="AE34" s="16">
        <f t="shared" ref="AE34:AE39" si="14">+COUNTIF(AA34:AD34,0)</f>
        <v>4</v>
      </c>
      <c r="AM34" s="15"/>
      <c r="AN34" s="15"/>
      <c r="AO34" s="15"/>
      <c r="AP34" s="15"/>
      <c r="AQ34" s="15"/>
      <c r="AR34" s="15"/>
      <c r="AS34" s="15"/>
      <c r="AT34" s="15"/>
      <c r="AU34" s="15"/>
      <c r="AV34" s="15"/>
      <c r="AW34" s="15"/>
      <c r="AX34" s="15"/>
      <c r="AY34" s="15"/>
      <c r="AZ34" s="15"/>
    </row>
    <row r="35" spans="1:52" ht="90.95" customHeight="1" x14ac:dyDescent="0.4">
      <c r="A35" s="206"/>
      <c r="B35" s="434"/>
      <c r="C35" s="435"/>
      <c r="D35" s="207"/>
      <c r="E35" s="50" t="str">
        <f t="shared" ref="E35:E39" si="15">+IF(Q35&gt;0,IF(Q35&lt;3,"QUEDAN CAMPOS POR CUMPLIMENTAR",""),"")</f>
        <v/>
      </c>
      <c r="F35" s="116" t="str">
        <f t="shared" si="13"/>
        <v/>
      </c>
      <c r="Q35" s="230">
        <f t="shared" ref="Q35:Q39" si="16">+COUNTBLANK(A35:D35)-1</f>
        <v>3</v>
      </c>
      <c r="T35" s="235">
        <f t="shared" ref="T35:T39" si="17">+COUNTIF(A$34:A$39,A35)</f>
        <v>0</v>
      </c>
      <c r="AA35" s="243">
        <f>+IFERROR(VLOOKUP(A35,'3. ACTIVIDAD 1'!A$37:B$42,1,FALSE),0)</f>
        <v>0</v>
      </c>
      <c r="AB35" s="243">
        <f>+IFERROR(VLOOKUP(A35,'4. ACTIVIDAD 2'!A$37:B$42,1,FALSE),0)</f>
        <v>0</v>
      </c>
      <c r="AC35" s="243">
        <f>+IFERROR(VLOOKUP(A35,'5. ACTIVIDAD 3'!A$37:B$42,1,FALSE),0)</f>
        <v>0</v>
      </c>
      <c r="AD35" s="243">
        <f>+IFERROR(VLOOKUP(A35,'6. ACTIVIDAD 4'!A$37:B$42,1,FALSE),0)</f>
        <v>0</v>
      </c>
      <c r="AE35" s="16">
        <f t="shared" si="14"/>
        <v>4</v>
      </c>
      <c r="AM35" s="15"/>
      <c r="AN35" s="15"/>
      <c r="AO35" s="15"/>
      <c r="AP35" s="15"/>
      <c r="AQ35" s="15"/>
      <c r="AR35" s="15"/>
      <c r="AS35" s="15"/>
      <c r="AT35" s="15"/>
      <c r="AU35" s="15"/>
      <c r="AV35" s="15"/>
      <c r="AW35" s="15"/>
      <c r="AX35" s="15"/>
      <c r="AY35" s="15"/>
      <c r="AZ35" s="15"/>
    </row>
    <row r="36" spans="1:52" ht="90.95" customHeight="1" x14ac:dyDescent="0.4">
      <c r="A36" s="206"/>
      <c r="B36" s="434"/>
      <c r="C36" s="435"/>
      <c r="D36" s="207"/>
      <c r="E36" s="50" t="str">
        <f t="shared" si="15"/>
        <v/>
      </c>
      <c r="F36" s="116" t="str">
        <f t="shared" si="13"/>
        <v/>
      </c>
      <c r="Q36" s="230">
        <f t="shared" si="16"/>
        <v>3</v>
      </c>
      <c r="T36" s="235">
        <f t="shared" si="17"/>
        <v>0</v>
      </c>
      <c r="AA36" s="243">
        <f>+IFERROR(VLOOKUP(A36,'3. ACTIVIDAD 1'!A$37:B$42,1,FALSE),0)</f>
        <v>0</v>
      </c>
      <c r="AB36" s="243">
        <f>+IFERROR(VLOOKUP(A36,'4. ACTIVIDAD 2'!A$37:B$42,1,FALSE),0)</f>
        <v>0</v>
      </c>
      <c r="AC36" s="243">
        <f>+IFERROR(VLOOKUP(A36,'5. ACTIVIDAD 3'!A$37:B$42,1,FALSE),0)</f>
        <v>0</v>
      </c>
      <c r="AD36" s="243">
        <f>+IFERROR(VLOOKUP(A36,'6. ACTIVIDAD 4'!A$37:B$42,1,FALSE),0)</f>
        <v>0</v>
      </c>
      <c r="AE36" s="16">
        <f t="shared" si="14"/>
        <v>4</v>
      </c>
      <c r="AM36" s="15"/>
      <c r="AN36" s="15"/>
      <c r="AO36" s="15"/>
      <c r="AP36" s="15"/>
      <c r="AQ36" s="15"/>
      <c r="AR36" s="15"/>
      <c r="AS36" s="15"/>
      <c r="AT36" s="15"/>
      <c r="AU36" s="15"/>
      <c r="AV36" s="15"/>
      <c r="AW36" s="15"/>
      <c r="AX36" s="15"/>
      <c r="AY36" s="15"/>
      <c r="AZ36" s="15"/>
    </row>
    <row r="37" spans="1:52" ht="90.95" customHeight="1" x14ac:dyDescent="0.4">
      <c r="A37" s="206"/>
      <c r="B37" s="434"/>
      <c r="C37" s="435"/>
      <c r="D37" s="207"/>
      <c r="E37" s="50" t="str">
        <f t="shared" si="15"/>
        <v/>
      </c>
      <c r="F37" s="116" t="str">
        <f t="shared" si="13"/>
        <v/>
      </c>
      <c r="Q37" s="230">
        <f t="shared" si="16"/>
        <v>3</v>
      </c>
      <c r="T37" s="235">
        <f t="shared" si="17"/>
        <v>0</v>
      </c>
      <c r="AA37" s="243">
        <f>+IFERROR(VLOOKUP(A37,'3. ACTIVIDAD 1'!A$37:B$42,1,FALSE),0)</f>
        <v>0</v>
      </c>
      <c r="AB37" s="243">
        <f>+IFERROR(VLOOKUP(A37,'4. ACTIVIDAD 2'!A$37:B$42,1,FALSE),0)</f>
        <v>0</v>
      </c>
      <c r="AC37" s="243">
        <f>+IFERROR(VLOOKUP(A37,'5. ACTIVIDAD 3'!A$37:B$42,1,FALSE),0)</f>
        <v>0</v>
      </c>
      <c r="AD37" s="243">
        <f>+IFERROR(VLOOKUP(A37,'6. ACTIVIDAD 4'!A$37:B$42,1,FALSE),0)</f>
        <v>0</v>
      </c>
      <c r="AE37" s="16">
        <f t="shared" si="14"/>
        <v>4</v>
      </c>
      <c r="AM37" s="15"/>
      <c r="AN37" s="15"/>
      <c r="AO37" s="15"/>
      <c r="AP37" s="15"/>
      <c r="AQ37" s="15"/>
      <c r="AR37" s="15"/>
      <c r="AS37" s="15"/>
      <c r="AT37" s="15"/>
      <c r="AU37" s="15"/>
      <c r="AV37" s="15"/>
      <c r="AW37" s="15"/>
      <c r="AX37" s="15"/>
      <c r="AY37" s="15"/>
      <c r="AZ37" s="15"/>
    </row>
    <row r="38" spans="1:52" ht="90.95" customHeight="1" x14ac:dyDescent="0.4">
      <c r="A38" s="206"/>
      <c r="B38" s="434"/>
      <c r="C38" s="435"/>
      <c r="D38" s="207"/>
      <c r="E38" s="50" t="str">
        <f t="shared" si="15"/>
        <v/>
      </c>
      <c r="F38" s="116" t="str">
        <f t="shared" si="13"/>
        <v/>
      </c>
      <c r="Q38" s="230">
        <f t="shared" si="16"/>
        <v>3</v>
      </c>
      <c r="T38" s="235">
        <f t="shared" si="17"/>
        <v>0</v>
      </c>
      <c r="AA38" s="243">
        <f>+IFERROR(VLOOKUP(A38,'3. ACTIVIDAD 1'!A$37:B$42,1,FALSE),0)</f>
        <v>0</v>
      </c>
      <c r="AB38" s="243">
        <f>+IFERROR(VLOOKUP(A38,'4. ACTIVIDAD 2'!A$37:B$42,1,FALSE),0)</f>
        <v>0</v>
      </c>
      <c r="AC38" s="243">
        <f>+IFERROR(VLOOKUP(A38,'5. ACTIVIDAD 3'!A$37:B$42,1,FALSE),0)</f>
        <v>0</v>
      </c>
      <c r="AD38" s="243">
        <f>+IFERROR(VLOOKUP(A38,'6. ACTIVIDAD 4'!A$37:B$42,1,FALSE),0)</f>
        <v>0</v>
      </c>
      <c r="AE38" s="16">
        <f t="shared" si="14"/>
        <v>4</v>
      </c>
      <c r="AM38" s="15"/>
      <c r="AN38" s="15"/>
      <c r="AO38" s="15"/>
      <c r="AP38" s="15"/>
      <c r="AQ38" s="15"/>
      <c r="AR38" s="15"/>
      <c r="AS38" s="15"/>
      <c r="AT38" s="15"/>
      <c r="AU38" s="15"/>
      <c r="AV38" s="15"/>
      <c r="AW38" s="15"/>
      <c r="AX38" s="15"/>
      <c r="AY38" s="15"/>
      <c r="AZ38" s="15"/>
    </row>
    <row r="39" spans="1:52" ht="90.95" customHeight="1" thickBot="1" x14ac:dyDescent="0.45">
      <c r="A39" s="208"/>
      <c r="B39" s="434"/>
      <c r="C39" s="435"/>
      <c r="D39" s="209"/>
      <c r="E39" s="51" t="str">
        <f t="shared" si="15"/>
        <v/>
      </c>
      <c r="F39" s="117" t="str">
        <f t="shared" si="13"/>
        <v/>
      </c>
      <c r="Q39" s="230">
        <f t="shared" si="16"/>
        <v>3</v>
      </c>
      <c r="T39" s="235">
        <f t="shared" si="17"/>
        <v>0</v>
      </c>
      <c r="AA39" s="243">
        <f>+IFERROR(VLOOKUP(A39,'3. ACTIVIDAD 1'!A$37:B$42,1,FALSE),0)</f>
        <v>0</v>
      </c>
      <c r="AB39" s="243">
        <f>+IFERROR(VLOOKUP(A39,'4. ACTIVIDAD 2'!A$37:B$42,1,FALSE),0)</f>
        <v>0</v>
      </c>
      <c r="AC39" s="243">
        <f>+IFERROR(VLOOKUP(A39,'5. ACTIVIDAD 3'!A$37:B$42,1,FALSE),0)</f>
        <v>0</v>
      </c>
      <c r="AD39" s="243">
        <f>+IFERROR(VLOOKUP(A39,'6. ACTIVIDAD 4'!A$37:B$42,1,FALSE),0)</f>
        <v>0</v>
      </c>
      <c r="AE39" s="16">
        <f t="shared" si="14"/>
        <v>4</v>
      </c>
      <c r="AM39" s="15"/>
      <c r="AN39" s="15"/>
      <c r="AO39" s="15"/>
      <c r="AP39" s="15"/>
      <c r="AQ39" s="15"/>
      <c r="AR39" s="15"/>
      <c r="AS39" s="15"/>
      <c r="AT39" s="15"/>
      <c r="AU39" s="15"/>
      <c r="AV39" s="15"/>
      <c r="AW39" s="15"/>
      <c r="AX39" s="15"/>
      <c r="AY39" s="15"/>
      <c r="AZ39" s="15"/>
    </row>
    <row r="40" spans="1:52" ht="36.75" customHeight="1" thickBot="1" x14ac:dyDescent="0.45">
      <c r="A40" s="36"/>
      <c r="B40" s="36"/>
      <c r="C40" s="36"/>
      <c r="D40" s="36"/>
      <c r="AM40" s="15"/>
      <c r="AN40" s="15"/>
      <c r="AO40" s="15"/>
      <c r="AP40" s="15"/>
      <c r="AQ40" s="15"/>
      <c r="AR40" s="15"/>
      <c r="AS40" s="15"/>
      <c r="AT40" s="15"/>
      <c r="AU40" s="15"/>
      <c r="AV40" s="15"/>
      <c r="AW40" s="15"/>
      <c r="AX40" s="15"/>
      <c r="AY40" s="15"/>
      <c r="AZ40" s="15"/>
    </row>
    <row r="41" spans="1:52" ht="51" customHeight="1" thickBot="1" x14ac:dyDescent="0.45">
      <c r="A41" s="447" t="s">
        <v>64</v>
      </c>
      <c r="B41" s="448"/>
      <c r="C41" s="448"/>
      <c r="D41" s="448"/>
      <c r="E41" s="448"/>
      <c r="F41" s="449"/>
      <c r="AM41" s="15"/>
      <c r="AN41" s="15"/>
      <c r="AO41" s="15"/>
      <c r="AP41" s="15"/>
      <c r="AQ41" s="15"/>
      <c r="AR41" s="15"/>
      <c r="AS41" s="15"/>
      <c r="AT41" s="15"/>
      <c r="AU41" s="15"/>
      <c r="AV41" s="15"/>
      <c r="AW41" s="15"/>
      <c r="AX41" s="15"/>
      <c r="AY41" s="15"/>
      <c r="AZ41" s="15"/>
    </row>
    <row r="42" spans="1:52" ht="90.95" customHeight="1" x14ac:dyDescent="0.4">
      <c r="A42" s="29" t="s">
        <v>65</v>
      </c>
      <c r="B42" s="438" t="s">
        <v>66</v>
      </c>
      <c r="C42" s="439"/>
      <c r="D42" s="30" t="s">
        <v>67</v>
      </c>
      <c r="E42" s="442" t="s">
        <v>52</v>
      </c>
      <c r="F42" s="443"/>
      <c r="AA42" s="54" t="s">
        <v>220</v>
      </c>
      <c r="AB42" s="16">
        <f>+COUNTIF(AA43:AD48,0)</f>
        <v>24</v>
      </c>
      <c r="AM42" s="15"/>
      <c r="AN42" s="15"/>
      <c r="AO42" s="15"/>
      <c r="AP42" s="15"/>
      <c r="AQ42" s="15"/>
      <c r="AR42" s="15"/>
      <c r="AS42" s="15"/>
      <c r="AT42" s="15"/>
      <c r="AU42" s="15"/>
      <c r="AV42" s="15"/>
      <c r="AW42" s="15"/>
      <c r="AX42" s="15"/>
      <c r="AY42" s="15"/>
      <c r="AZ42" s="15"/>
    </row>
    <row r="43" spans="1:52" ht="90.95" customHeight="1" x14ac:dyDescent="0.4">
      <c r="A43" s="206"/>
      <c r="B43" s="434"/>
      <c r="C43" s="435"/>
      <c r="D43" s="210"/>
      <c r="E43" s="50" t="str">
        <f>+IF(Q43&gt;0,IF(Q43&lt;3,"QUEDAN CAMPOS POR CUMPLIMENTAR",""),"")</f>
        <v/>
      </c>
      <c r="F43" s="57" t="str">
        <f t="shared" ref="F43:F48" si="18">+IF(T43&gt;1,"ELEMENTO DUPLICADO.CORREGIR","")</f>
        <v/>
      </c>
      <c r="Q43" s="230">
        <f>+COUNTBLANK(A43:D43)-1</f>
        <v>3</v>
      </c>
      <c r="T43" s="235">
        <f>+COUNTIF(A$43:A$48,A43)</f>
        <v>0</v>
      </c>
      <c r="AA43" s="243">
        <f>+IFERROR(VLOOKUP(A43,'3. ACTIVIDAD 1'!A$46:B$51,1,FALSE),0)</f>
        <v>0</v>
      </c>
      <c r="AB43" s="243">
        <f>+IFERROR(VLOOKUP(A43,'4. ACTIVIDAD 2'!A$46:B$51,1,FALSE),0)</f>
        <v>0</v>
      </c>
      <c r="AC43" s="243">
        <f>+IFERROR(VLOOKUP(A43,'5. ACTIVIDAD 3'!A$46:B$51,1,FALSE),0)</f>
        <v>0</v>
      </c>
      <c r="AD43" s="243">
        <f>+IFERROR(VLOOKUP(A43,'6. ACTIVIDAD 4'!A$46:B$51,1,FALSE),0)</f>
        <v>0</v>
      </c>
      <c r="AE43" s="16">
        <f t="shared" ref="AE43:AE48" si="19">+COUNTIF(AA43:AD43,0)</f>
        <v>4</v>
      </c>
      <c r="AM43" s="15"/>
      <c r="AN43" s="15"/>
      <c r="AO43" s="15"/>
      <c r="AP43" s="15"/>
      <c r="AQ43" s="15"/>
      <c r="AR43" s="15"/>
      <c r="AS43" s="15"/>
      <c r="AT43" s="15"/>
      <c r="AU43" s="15"/>
      <c r="AV43" s="15"/>
      <c r="AW43" s="15"/>
      <c r="AX43" s="15"/>
      <c r="AY43" s="15"/>
      <c r="AZ43" s="15"/>
    </row>
    <row r="44" spans="1:52" ht="90.95" customHeight="1" x14ac:dyDescent="0.4">
      <c r="A44" s="206"/>
      <c r="B44" s="434"/>
      <c r="C44" s="435"/>
      <c r="D44" s="210"/>
      <c r="E44" s="50" t="str">
        <f t="shared" ref="E44:E48" si="20">+IF(Q44&gt;0,IF(Q44&lt;3,"QUEDAN CAMPOS POR CUMPLIMENTAR",""),"")</f>
        <v/>
      </c>
      <c r="F44" s="57" t="str">
        <f t="shared" si="18"/>
        <v/>
      </c>
      <c r="Q44" s="230">
        <f t="shared" ref="Q44:Q48" si="21">+COUNTBLANK(A44:D44)-1</f>
        <v>3</v>
      </c>
      <c r="T44" s="235">
        <f t="shared" ref="T44:T48" si="22">+COUNTIF(A$43:A$48,A44)</f>
        <v>0</v>
      </c>
      <c r="AA44" s="243">
        <f>+IFERROR(VLOOKUP(A44,'3. ACTIVIDAD 1'!A$46:B$51,1,FALSE),0)</f>
        <v>0</v>
      </c>
      <c r="AB44" s="243">
        <f>+IFERROR(VLOOKUP(A44,'4. ACTIVIDAD 2'!A$46:B$51,1,FALSE),0)</f>
        <v>0</v>
      </c>
      <c r="AC44" s="243">
        <f>+IFERROR(VLOOKUP(A44,'5. ACTIVIDAD 3'!A$46:B$51,1,FALSE),0)</f>
        <v>0</v>
      </c>
      <c r="AD44" s="243">
        <f>+IFERROR(VLOOKUP(A44,'6. ACTIVIDAD 4'!A$46:B$51,1,FALSE),0)</f>
        <v>0</v>
      </c>
      <c r="AE44" s="16">
        <f t="shared" si="19"/>
        <v>4</v>
      </c>
      <c r="AM44" s="15"/>
      <c r="AN44" s="15"/>
      <c r="AO44" s="15"/>
      <c r="AP44" s="15"/>
      <c r="AQ44" s="15"/>
      <c r="AR44" s="15"/>
      <c r="AS44" s="15"/>
      <c r="AT44" s="15"/>
      <c r="AU44" s="15"/>
      <c r="AV44" s="15"/>
      <c r="AW44" s="15"/>
      <c r="AX44" s="15"/>
      <c r="AY44" s="15"/>
      <c r="AZ44" s="15"/>
    </row>
    <row r="45" spans="1:52" ht="90.95" customHeight="1" x14ac:dyDescent="0.4">
      <c r="A45" s="206"/>
      <c r="B45" s="434"/>
      <c r="C45" s="435"/>
      <c r="D45" s="210"/>
      <c r="E45" s="50" t="str">
        <f t="shared" si="20"/>
        <v/>
      </c>
      <c r="F45" s="57" t="str">
        <f t="shared" si="18"/>
        <v/>
      </c>
      <c r="Q45" s="230">
        <f t="shared" si="21"/>
        <v>3</v>
      </c>
      <c r="T45" s="235">
        <f t="shared" si="22"/>
        <v>0</v>
      </c>
      <c r="AA45" s="243">
        <f>+IFERROR(VLOOKUP(A45,'3. ACTIVIDAD 1'!A$46:B$51,1,FALSE),0)</f>
        <v>0</v>
      </c>
      <c r="AB45" s="243">
        <f>+IFERROR(VLOOKUP(A45,'4. ACTIVIDAD 2'!A$46:B$51,1,FALSE),0)</f>
        <v>0</v>
      </c>
      <c r="AC45" s="243">
        <f>+IFERROR(VLOOKUP(A45,'5. ACTIVIDAD 3'!A$46:B$51,1,FALSE),0)</f>
        <v>0</v>
      </c>
      <c r="AD45" s="243">
        <f>+IFERROR(VLOOKUP(A45,'6. ACTIVIDAD 4'!A$46:B$51,1,FALSE),0)</f>
        <v>0</v>
      </c>
      <c r="AE45" s="16">
        <f t="shared" si="19"/>
        <v>4</v>
      </c>
      <c r="AM45" s="15"/>
      <c r="AN45" s="15"/>
      <c r="AO45" s="15"/>
      <c r="AP45" s="15"/>
      <c r="AQ45" s="15"/>
      <c r="AR45" s="15"/>
      <c r="AS45" s="15"/>
      <c r="AT45" s="15"/>
      <c r="AU45" s="15"/>
      <c r="AV45" s="15"/>
      <c r="AW45" s="15"/>
      <c r="AX45" s="15"/>
      <c r="AY45" s="15"/>
      <c r="AZ45" s="15"/>
    </row>
    <row r="46" spans="1:52" ht="90.95" customHeight="1" x14ac:dyDescent="0.4">
      <c r="A46" s="206"/>
      <c r="B46" s="434"/>
      <c r="C46" s="435"/>
      <c r="D46" s="210"/>
      <c r="E46" s="50" t="str">
        <f t="shared" si="20"/>
        <v/>
      </c>
      <c r="F46" s="57" t="str">
        <f t="shared" si="18"/>
        <v/>
      </c>
      <c r="Q46" s="230">
        <f t="shared" si="21"/>
        <v>3</v>
      </c>
      <c r="T46" s="235">
        <f t="shared" si="22"/>
        <v>0</v>
      </c>
      <c r="AA46" s="243">
        <f>+IFERROR(VLOOKUP(A46,'3. ACTIVIDAD 1'!A$46:B$51,1,FALSE),0)</f>
        <v>0</v>
      </c>
      <c r="AB46" s="243">
        <f>+IFERROR(VLOOKUP(A46,'4. ACTIVIDAD 2'!A$46:B$51,1,FALSE),0)</f>
        <v>0</v>
      </c>
      <c r="AC46" s="243">
        <f>+IFERROR(VLOOKUP(A46,'5. ACTIVIDAD 3'!A$46:B$51,1,FALSE),0)</f>
        <v>0</v>
      </c>
      <c r="AD46" s="243">
        <f>+IFERROR(VLOOKUP(A46,'6. ACTIVIDAD 4'!A$46:B$51,1,FALSE),0)</f>
        <v>0</v>
      </c>
      <c r="AE46" s="16">
        <f t="shared" si="19"/>
        <v>4</v>
      </c>
      <c r="AM46" s="15"/>
      <c r="AN46" s="15"/>
      <c r="AO46" s="15"/>
      <c r="AP46" s="15"/>
      <c r="AQ46" s="15"/>
      <c r="AR46" s="15"/>
      <c r="AS46" s="15"/>
      <c r="AT46" s="15"/>
      <c r="AU46" s="15"/>
      <c r="AV46" s="15"/>
      <c r="AW46" s="15"/>
      <c r="AX46" s="15"/>
      <c r="AY46" s="15"/>
      <c r="AZ46" s="15"/>
    </row>
    <row r="47" spans="1:52" ht="90.95" customHeight="1" x14ac:dyDescent="0.4">
      <c r="A47" s="206"/>
      <c r="B47" s="434"/>
      <c r="C47" s="435"/>
      <c r="D47" s="210"/>
      <c r="E47" s="50" t="str">
        <f t="shared" si="20"/>
        <v/>
      </c>
      <c r="F47" s="57" t="str">
        <f t="shared" si="18"/>
        <v/>
      </c>
      <c r="Q47" s="230">
        <f t="shared" si="21"/>
        <v>3</v>
      </c>
      <c r="T47" s="235">
        <f t="shared" si="22"/>
        <v>0</v>
      </c>
      <c r="AA47" s="243">
        <f>+IFERROR(VLOOKUP(A47,'3. ACTIVIDAD 1'!A$46:B$51,1,FALSE),0)</f>
        <v>0</v>
      </c>
      <c r="AB47" s="243">
        <f>+IFERROR(VLOOKUP(A47,'4. ACTIVIDAD 2'!A$46:B$51,1,FALSE),0)</f>
        <v>0</v>
      </c>
      <c r="AC47" s="243">
        <f>+IFERROR(VLOOKUP(A47,'5. ACTIVIDAD 3'!A$46:B$51,1,FALSE),0)</f>
        <v>0</v>
      </c>
      <c r="AD47" s="243">
        <f>+IFERROR(VLOOKUP(A47,'6. ACTIVIDAD 4'!A$46:B$51,1,FALSE),0)</f>
        <v>0</v>
      </c>
      <c r="AE47" s="16">
        <f t="shared" si="19"/>
        <v>4</v>
      </c>
      <c r="AM47" s="15"/>
      <c r="AN47" s="15"/>
      <c r="AO47" s="15"/>
      <c r="AP47" s="15"/>
      <c r="AQ47" s="15"/>
      <c r="AR47" s="15"/>
      <c r="AS47" s="15"/>
      <c r="AT47" s="15"/>
      <c r="AU47" s="15"/>
      <c r="AV47" s="15"/>
      <c r="AW47" s="15"/>
      <c r="AX47" s="15"/>
      <c r="AY47" s="15"/>
      <c r="AZ47" s="15"/>
    </row>
    <row r="48" spans="1:52" ht="90.95" customHeight="1" thickBot="1" x14ac:dyDescent="0.45">
      <c r="A48" s="211"/>
      <c r="B48" s="434"/>
      <c r="C48" s="435"/>
      <c r="D48" s="212"/>
      <c r="E48" s="51" t="str">
        <f t="shared" si="20"/>
        <v/>
      </c>
      <c r="F48" s="58" t="str">
        <f t="shared" si="18"/>
        <v/>
      </c>
      <c r="Q48" s="230">
        <f t="shared" si="21"/>
        <v>3</v>
      </c>
      <c r="T48" s="235">
        <f t="shared" si="22"/>
        <v>0</v>
      </c>
      <c r="AA48" s="243">
        <f>+IFERROR(VLOOKUP(A48,'3. ACTIVIDAD 1'!A$46:B$51,1,FALSE),0)</f>
        <v>0</v>
      </c>
      <c r="AB48" s="243">
        <f>+IFERROR(VLOOKUP(A48,'4. ACTIVIDAD 2'!A$46:B$51,1,FALSE),0)</f>
        <v>0</v>
      </c>
      <c r="AC48" s="243">
        <f>+IFERROR(VLOOKUP(A48,'5. ACTIVIDAD 3'!A$46:B$51,1,FALSE),0)</f>
        <v>0</v>
      </c>
      <c r="AD48" s="243">
        <f>+IFERROR(VLOOKUP(A48,'6. ACTIVIDAD 4'!A$46:B$51,1,FALSE),0)</f>
        <v>0</v>
      </c>
      <c r="AE48" s="16">
        <f t="shared" si="19"/>
        <v>4</v>
      </c>
      <c r="AM48" s="15"/>
      <c r="AN48" s="15"/>
      <c r="AO48" s="15"/>
      <c r="AP48" s="15"/>
      <c r="AQ48" s="15"/>
      <c r="AR48" s="15"/>
      <c r="AS48" s="15"/>
      <c r="AT48" s="15"/>
      <c r="AU48" s="15"/>
      <c r="AV48" s="15"/>
      <c r="AW48" s="15"/>
      <c r="AX48" s="15"/>
      <c r="AY48" s="15"/>
      <c r="AZ48" s="15"/>
    </row>
    <row r="49" spans="1:52" ht="33" customHeight="1" thickBot="1" x14ac:dyDescent="0.45">
      <c r="A49" s="36"/>
      <c r="B49" s="36"/>
      <c r="C49" s="36"/>
      <c r="D49" s="36"/>
      <c r="AM49" s="15"/>
      <c r="AN49" s="15"/>
      <c r="AO49" s="15"/>
      <c r="AP49" s="15"/>
      <c r="AQ49" s="15"/>
      <c r="AR49" s="15"/>
      <c r="AS49" s="15"/>
      <c r="AT49" s="15"/>
      <c r="AU49" s="15"/>
      <c r="AV49" s="15"/>
      <c r="AW49" s="15"/>
      <c r="AX49" s="15"/>
      <c r="AY49" s="15"/>
      <c r="AZ49" s="15"/>
    </row>
    <row r="50" spans="1:52" ht="51" customHeight="1" thickBot="1" x14ac:dyDescent="0.45">
      <c r="A50" s="447" t="s">
        <v>68</v>
      </c>
      <c r="B50" s="448"/>
      <c r="C50" s="448"/>
      <c r="D50" s="448"/>
      <c r="E50" s="448"/>
      <c r="F50" s="449"/>
      <c r="AM50" s="15"/>
      <c r="AN50" s="15"/>
      <c r="AO50" s="15"/>
      <c r="AP50" s="15"/>
      <c r="AQ50" s="15"/>
      <c r="AR50" s="15"/>
      <c r="AS50" s="15"/>
      <c r="AT50" s="15"/>
      <c r="AU50" s="15"/>
      <c r="AV50" s="15"/>
      <c r="AW50" s="15"/>
      <c r="AX50" s="15"/>
      <c r="AY50" s="15"/>
      <c r="AZ50" s="15"/>
    </row>
    <row r="51" spans="1:52" ht="90.95" customHeight="1" x14ac:dyDescent="0.4">
      <c r="A51" s="29" t="s">
        <v>69</v>
      </c>
      <c r="B51" s="438" t="s">
        <v>70</v>
      </c>
      <c r="C51" s="439"/>
      <c r="D51" s="31" t="s">
        <v>71</v>
      </c>
      <c r="E51" s="442" t="s">
        <v>52</v>
      </c>
      <c r="F51" s="443"/>
      <c r="AA51" s="54" t="s">
        <v>221</v>
      </c>
      <c r="AB51" s="16">
        <f>+COUNTIF(AA52:AD57,0)</f>
        <v>24</v>
      </c>
      <c r="AM51" s="15"/>
      <c r="AN51" s="15"/>
      <c r="AO51" s="15"/>
      <c r="AP51" s="15"/>
      <c r="AQ51" s="15"/>
      <c r="AR51" s="15"/>
      <c r="AS51" s="15"/>
      <c r="AT51" s="15"/>
      <c r="AU51" s="15"/>
      <c r="AV51" s="15"/>
      <c r="AW51" s="15"/>
      <c r="AX51" s="15"/>
      <c r="AY51" s="15"/>
      <c r="AZ51" s="15"/>
    </row>
    <row r="52" spans="1:52" ht="90.95" customHeight="1" x14ac:dyDescent="0.4">
      <c r="A52" s="206"/>
      <c r="B52" s="434"/>
      <c r="C52" s="435"/>
      <c r="D52" s="213"/>
      <c r="E52" s="50" t="str">
        <f>+IF(Q52&gt;0,IF(Q52&lt;3,"QUEDAN CAMPOS POR CUMPLIMENTAR",""),"")</f>
        <v/>
      </c>
      <c r="F52" s="60" t="str">
        <f t="shared" ref="F52:F57" si="23">+IF(T52&gt;1,"ELEMENTO DUPLICADO.CORREGIR","")</f>
        <v/>
      </c>
      <c r="Q52" s="230">
        <f>+COUNTBLANK(A52:D52)-1</f>
        <v>3</v>
      </c>
      <c r="AA52" s="243">
        <f>+IFERROR(VLOOKUP(A52,'3. ACTIVIDAD 1'!A$55:B$60,1,FALSE),0)</f>
        <v>0</v>
      </c>
      <c r="AB52" s="243">
        <f>+IFERROR(VLOOKUP(A52,'4. ACTIVIDAD 2'!A$55:B$60,1,FALSE),0)</f>
        <v>0</v>
      </c>
      <c r="AC52" s="243">
        <f>+IFERROR(VLOOKUP(A52,'5. ACTIVIDAD 3'!A$55:B$60,1,FALSE),0)</f>
        <v>0</v>
      </c>
      <c r="AD52" s="243">
        <f>+IFERROR(VLOOKUP(A52,'6. ACTIVIDAD 4'!A$55:B$60,1,FALSE),0)</f>
        <v>0</v>
      </c>
      <c r="AE52" s="16">
        <f t="shared" ref="AE52:AE57" si="24">+COUNTIF(AA52:AD52,0)</f>
        <v>4</v>
      </c>
      <c r="AM52" s="15"/>
      <c r="AN52" s="15"/>
      <c r="AO52" s="15"/>
      <c r="AP52" s="15"/>
      <c r="AQ52" s="15"/>
      <c r="AR52" s="15"/>
      <c r="AS52" s="15"/>
      <c r="AT52" s="15"/>
      <c r="AU52" s="15"/>
      <c r="AV52" s="15"/>
      <c r="AW52" s="15"/>
      <c r="AX52" s="15"/>
      <c r="AY52" s="15"/>
      <c r="AZ52" s="15"/>
    </row>
    <row r="53" spans="1:52" ht="90.95" customHeight="1" x14ac:dyDescent="0.4">
      <c r="A53" s="206"/>
      <c r="B53" s="434"/>
      <c r="C53" s="435"/>
      <c r="D53" s="213"/>
      <c r="E53" s="50" t="str">
        <f t="shared" ref="E53:E57" si="25">+IF(Q53&gt;0,IF(Q53&lt;3,"QUEDAN CAMPOS POR CUMPLIMENTAR",""),"")</f>
        <v/>
      </c>
      <c r="F53" s="60" t="str">
        <f t="shared" si="23"/>
        <v/>
      </c>
      <c r="Q53" s="230">
        <f t="shared" ref="Q53:Q57" si="26">+COUNTBLANK(A53:D53)-1</f>
        <v>3</v>
      </c>
      <c r="AA53" s="243">
        <f>+IFERROR(VLOOKUP(A53,'3. ACTIVIDAD 1'!A$55:B$60,1,FALSE),0)</f>
        <v>0</v>
      </c>
      <c r="AB53" s="243">
        <f>+IFERROR(VLOOKUP(A53,'4. ACTIVIDAD 2'!A$55:B$60,1,FALSE),0)</f>
        <v>0</v>
      </c>
      <c r="AC53" s="243">
        <f>+IFERROR(VLOOKUP(A53,'5. ACTIVIDAD 3'!A$55:B$60,1,FALSE),0)</f>
        <v>0</v>
      </c>
      <c r="AD53" s="243">
        <f>+IFERROR(VLOOKUP(A53,'6. ACTIVIDAD 4'!A$55:B$60,1,FALSE),0)</f>
        <v>0</v>
      </c>
      <c r="AE53" s="16">
        <f t="shared" si="24"/>
        <v>4</v>
      </c>
      <c r="AM53" s="15"/>
      <c r="AN53" s="15"/>
      <c r="AO53" s="15"/>
      <c r="AP53" s="15"/>
      <c r="AQ53" s="15"/>
      <c r="AR53" s="15"/>
      <c r="AS53" s="15"/>
      <c r="AT53" s="15"/>
      <c r="AU53" s="15"/>
      <c r="AV53" s="15"/>
      <c r="AW53" s="15"/>
      <c r="AX53" s="15"/>
      <c r="AY53" s="15"/>
      <c r="AZ53" s="15"/>
    </row>
    <row r="54" spans="1:52" ht="90.95" customHeight="1" x14ac:dyDescent="0.4">
      <c r="A54" s="206"/>
      <c r="B54" s="434"/>
      <c r="C54" s="435"/>
      <c r="D54" s="213"/>
      <c r="E54" s="50" t="str">
        <f t="shared" si="25"/>
        <v/>
      </c>
      <c r="F54" s="60" t="str">
        <f t="shared" si="23"/>
        <v/>
      </c>
      <c r="Q54" s="230">
        <f t="shared" si="26"/>
        <v>3</v>
      </c>
      <c r="AA54" s="243">
        <f>+IFERROR(VLOOKUP(A54,'3. ACTIVIDAD 1'!A$55:B$60,1,FALSE),0)</f>
        <v>0</v>
      </c>
      <c r="AB54" s="243">
        <f>+IFERROR(VLOOKUP(A54,'4. ACTIVIDAD 2'!A$55:B$60,1,FALSE),0)</f>
        <v>0</v>
      </c>
      <c r="AC54" s="243">
        <f>+IFERROR(VLOOKUP(A54,'5. ACTIVIDAD 3'!A$55:B$60,1,FALSE),0)</f>
        <v>0</v>
      </c>
      <c r="AD54" s="243">
        <f>+IFERROR(VLOOKUP(A54,'6. ACTIVIDAD 4'!A$55:B$60,1,FALSE),0)</f>
        <v>0</v>
      </c>
      <c r="AE54" s="16">
        <f t="shared" si="24"/>
        <v>4</v>
      </c>
      <c r="AM54" s="15"/>
      <c r="AN54" s="15"/>
      <c r="AO54" s="15"/>
      <c r="AP54" s="15"/>
      <c r="AQ54" s="15"/>
      <c r="AR54" s="15"/>
      <c r="AS54" s="15"/>
      <c r="AT54" s="15"/>
      <c r="AU54" s="15"/>
      <c r="AV54" s="15"/>
      <c r="AW54" s="15"/>
      <c r="AX54" s="15"/>
      <c r="AY54" s="15"/>
      <c r="AZ54" s="15"/>
    </row>
    <row r="55" spans="1:52" ht="90.95" customHeight="1" x14ac:dyDescent="0.4">
      <c r="A55" s="206"/>
      <c r="B55" s="434"/>
      <c r="C55" s="435"/>
      <c r="D55" s="213"/>
      <c r="E55" s="50" t="str">
        <f t="shared" si="25"/>
        <v/>
      </c>
      <c r="F55" s="60" t="str">
        <f t="shared" si="23"/>
        <v/>
      </c>
      <c r="Q55" s="230">
        <f t="shared" si="26"/>
        <v>3</v>
      </c>
      <c r="AA55" s="243">
        <f>+IFERROR(VLOOKUP(A55,'3. ACTIVIDAD 1'!A$55:B$60,1,FALSE),0)</f>
        <v>0</v>
      </c>
      <c r="AB55" s="243">
        <f>+IFERROR(VLOOKUP(A55,'4. ACTIVIDAD 2'!A$55:B$60,1,FALSE),0)</f>
        <v>0</v>
      </c>
      <c r="AC55" s="243">
        <f>+IFERROR(VLOOKUP(A55,'5. ACTIVIDAD 3'!A$55:B$60,1,FALSE),0)</f>
        <v>0</v>
      </c>
      <c r="AD55" s="243">
        <f>+IFERROR(VLOOKUP(A55,'6. ACTIVIDAD 4'!A$55:B$60,1,FALSE),0)</f>
        <v>0</v>
      </c>
      <c r="AE55" s="16">
        <f t="shared" si="24"/>
        <v>4</v>
      </c>
      <c r="AM55" s="15"/>
      <c r="AN55" s="15"/>
      <c r="AO55" s="15"/>
      <c r="AP55" s="15"/>
      <c r="AQ55" s="15"/>
      <c r="AR55" s="15"/>
      <c r="AS55" s="15"/>
      <c r="AT55" s="15"/>
      <c r="AU55" s="15"/>
      <c r="AV55" s="15"/>
      <c r="AW55" s="15"/>
      <c r="AX55" s="15"/>
      <c r="AY55" s="15"/>
      <c r="AZ55" s="15"/>
    </row>
    <row r="56" spans="1:52" ht="90.95" customHeight="1" x14ac:dyDescent="0.4">
      <c r="A56" s="206"/>
      <c r="B56" s="434"/>
      <c r="C56" s="435"/>
      <c r="D56" s="213"/>
      <c r="E56" s="50" t="str">
        <f t="shared" si="25"/>
        <v/>
      </c>
      <c r="F56" s="60" t="str">
        <f t="shared" si="23"/>
        <v/>
      </c>
      <c r="Q56" s="230">
        <f t="shared" si="26"/>
        <v>3</v>
      </c>
      <c r="AA56" s="243">
        <f>+IFERROR(VLOOKUP(A56,'3. ACTIVIDAD 1'!A$55:B$60,1,FALSE),0)</f>
        <v>0</v>
      </c>
      <c r="AB56" s="243">
        <f>+IFERROR(VLOOKUP(A56,'4. ACTIVIDAD 2'!A$55:B$60,1,FALSE),0)</f>
        <v>0</v>
      </c>
      <c r="AC56" s="243">
        <f>+IFERROR(VLOOKUP(A56,'5. ACTIVIDAD 3'!A$55:B$60,1,FALSE),0)</f>
        <v>0</v>
      </c>
      <c r="AD56" s="243">
        <f>+IFERROR(VLOOKUP(A56,'6. ACTIVIDAD 4'!A$55:B$60,1,FALSE),0)</f>
        <v>0</v>
      </c>
      <c r="AE56" s="16">
        <f t="shared" si="24"/>
        <v>4</v>
      </c>
      <c r="AM56" s="15"/>
      <c r="AN56" s="15"/>
      <c r="AO56" s="15"/>
      <c r="AP56" s="15"/>
      <c r="AQ56" s="15"/>
      <c r="AR56" s="15"/>
      <c r="AS56" s="15"/>
      <c r="AT56" s="15"/>
      <c r="AU56" s="15"/>
      <c r="AV56" s="15"/>
      <c r="AW56" s="15"/>
      <c r="AX56" s="15"/>
      <c r="AY56" s="15"/>
      <c r="AZ56" s="15"/>
    </row>
    <row r="57" spans="1:52" ht="90.95" customHeight="1" thickBot="1" x14ac:dyDescent="0.45">
      <c r="A57" s="208"/>
      <c r="B57" s="436"/>
      <c r="C57" s="437"/>
      <c r="D57" s="214"/>
      <c r="E57" s="51" t="str">
        <f t="shared" si="25"/>
        <v/>
      </c>
      <c r="F57" s="61" t="str">
        <f t="shared" si="23"/>
        <v/>
      </c>
      <c r="Q57" s="230">
        <f t="shared" si="26"/>
        <v>3</v>
      </c>
      <c r="AA57" s="243">
        <f>+IFERROR(VLOOKUP(A57,'3. ACTIVIDAD 1'!A$55:B$60,1,FALSE),0)</f>
        <v>0</v>
      </c>
      <c r="AB57" s="243">
        <f>+IFERROR(VLOOKUP(A57,'4. ACTIVIDAD 2'!A$55:B$60,1,FALSE),0)</f>
        <v>0</v>
      </c>
      <c r="AC57" s="243">
        <f>+IFERROR(VLOOKUP(A57,'5. ACTIVIDAD 3'!A$55:B$60,1,FALSE),0)</f>
        <v>0</v>
      </c>
      <c r="AD57" s="243">
        <f>+IFERROR(VLOOKUP(A57,'6. ACTIVIDAD 4'!A$55:B$60,1,FALSE),0)</f>
        <v>0</v>
      </c>
      <c r="AE57" s="16">
        <f t="shared" si="24"/>
        <v>4</v>
      </c>
      <c r="AM57" s="15"/>
      <c r="AN57" s="15"/>
      <c r="AO57" s="15"/>
      <c r="AP57" s="15"/>
      <c r="AQ57" s="15"/>
      <c r="AR57" s="15"/>
      <c r="AS57" s="15"/>
      <c r="AT57" s="15"/>
      <c r="AU57" s="15"/>
      <c r="AV57" s="15"/>
      <c r="AW57" s="15"/>
      <c r="AX57" s="15"/>
      <c r="AY57" s="15"/>
      <c r="AZ57" s="15"/>
    </row>
    <row r="58" spans="1:52" ht="84.75" customHeight="1" x14ac:dyDescent="0.4">
      <c r="A58" s="15"/>
      <c r="B58" s="15"/>
      <c r="C58" s="15"/>
      <c r="AM58" s="15"/>
      <c r="AN58" s="15"/>
      <c r="AO58" s="15"/>
      <c r="AP58" s="15"/>
      <c r="AQ58" s="15"/>
      <c r="AR58" s="15"/>
      <c r="AS58" s="15"/>
      <c r="AT58" s="15"/>
      <c r="AU58" s="15"/>
      <c r="AV58" s="15"/>
      <c r="AW58" s="15"/>
      <c r="AX58" s="15"/>
      <c r="AY58" s="15"/>
      <c r="AZ58" s="15"/>
    </row>
    <row r="59" spans="1:52" x14ac:dyDescent="0.4">
      <c r="A59" s="15"/>
      <c r="B59" s="15"/>
      <c r="C59" s="15"/>
      <c r="AM59" s="15"/>
      <c r="AN59" s="15"/>
      <c r="AO59" s="15"/>
      <c r="AP59" s="15"/>
      <c r="AQ59" s="15"/>
      <c r="AR59" s="15"/>
      <c r="AS59" s="15"/>
      <c r="AT59" s="15"/>
      <c r="AU59" s="15"/>
      <c r="AV59" s="15"/>
      <c r="AW59" s="15"/>
      <c r="AX59" s="15"/>
      <c r="AY59" s="15"/>
      <c r="AZ59" s="15"/>
    </row>
    <row r="60" spans="1:52" x14ac:dyDescent="0.4">
      <c r="A60" s="15"/>
      <c r="B60" s="15"/>
      <c r="C60" s="15"/>
      <c r="AM60" s="15"/>
      <c r="AN60" s="15"/>
      <c r="AO60" s="15"/>
      <c r="AP60" s="15"/>
      <c r="AQ60" s="15"/>
      <c r="AR60" s="15"/>
      <c r="AS60" s="15"/>
      <c r="AT60" s="15"/>
      <c r="AU60" s="15"/>
      <c r="AV60" s="15"/>
      <c r="AW60" s="15"/>
      <c r="AX60" s="15"/>
      <c r="AY60" s="15"/>
      <c r="AZ60" s="15"/>
    </row>
    <row r="61" spans="1:52" ht="29.25" customHeight="1" x14ac:dyDescent="0.4">
      <c r="A61" s="15"/>
      <c r="B61" s="15"/>
      <c r="C61" s="15"/>
      <c r="AM61" s="15"/>
      <c r="AN61" s="15"/>
      <c r="AO61" s="15"/>
      <c r="AP61" s="15"/>
      <c r="AQ61" s="15"/>
      <c r="AR61" s="15"/>
      <c r="AS61" s="15"/>
      <c r="AT61" s="15"/>
      <c r="AU61" s="15"/>
      <c r="AV61" s="15"/>
      <c r="AW61" s="15"/>
      <c r="AX61" s="15"/>
      <c r="AY61" s="15"/>
      <c r="AZ61" s="15"/>
    </row>
    <row r="62" spans="1:52" x14ac:dyDescent="0.4">
      <c r="A62" s="15"/>
      <c r="B62" s="15"/>
      <c r="C62" s="15"/>
      <c r="AM62" s="15"/>
      <c r="AN62" s="15"/>
      <c r="AO62" s="15"/>
      <c r="AP62" s="15"/>
      <c r="AQ62" s="15"/>
      <c r="AR62" s="15"/>
      <c r="AS62" s="15"/>
      <c r="AT62" s="15"/>
      <c r="AU62" s="15"/>
      <c r="AV62" s="15"/>
      <c r="AW62" s="15"/>
      <c r="AX62" s="15"/>
      <c r="AY62" s="15"/>
      <c r="AZ62" s="15"/>
    </row>
    <row r="63" spans="1:52" ht="39.75" customHeight="1" x14ac:dyDescent="0.4">
      <c r="A63" s="15"/>
      <c r="B63" s="15"/>
      <c r="C63" s="15"/>
      <c r="AM63" s="15"/>
      <c r="AN63" s="15"/>
      <c r="AO63" s="15"/>
      <c r="AP63" s="15"/>
      <c r="AQ63" s="15"/>
      <c r="AR63" s="15"/>
      <c r="AS63" s="15"/>
      <c r="AT63" s="15"/>
      <c r="AU63" s="15"/>
      <c r="AV63" s="15"/>
      <c r="AW63" s="15"/>
      <c r="AX63" s="15"/>
      <c r="AY63" s="15"/>
      <c r="AZ63" s="15"/>
    </row>
    <row r="64" spans="1:52" x14ac:dyDescent="0.4">
      <c r="A64" s="15"/>
      <c r="B64" s="15"/>
      <c r="C64" s="15"/>
      <c r="AM64" s="15"/>
      <c r="AN64" s="15"/>
      <c r="AO64" s="15"/>
      <c r="AP64" s="15"/>
      <c r="AQ64" s="15"/>
      <c r="AR64" s="15"/>
      <c r="AS64" s="15"/>
      <c r="AT64" s="15"/>
      <c r="AU64" s="15"/>
      <c r="AV64" s="15"/>
      <c r="AW64" s="15"/>
      <c r="AX64" s="15"/>
      <c r="AY64" s="15"/>
      <c r="AZ64" s="15"/>
    </row>
    <row r="65" spans="1:52" x14ac:dyDescent="0.4">
      <c r="A65" s="15"/>
      <c r="B65" s="15"/>
      <c r="C65" s="15"/>
      <c r="AM65" s="15"/>
      <c r="AN65" s="15"/>
      <c r="AO65" s="15"/>
      <c r="AP65" s="15"/>
      <c r="AQ65" s="15"/>
      <c r="AR65" s="15"/>
      <c r="AS65" s="15"/>
      <c r="AT65" s="15"/>
      <c r="AU65" s="15"/>
      <c r="AV65" s="15"/>
      <c r="AW65" s="15"/>
      <c r="AX65" s="15"/>
      <c r="AY65" s="15"/>
      <c r="AZ65" s="15"/>
    </row>
    <row r="66" spans="1:52" x14ac:dyDescent="0.4">
      <c r="A66" s="15"/>
      <c r="B66" s="15"/>
      <c r="C66" s="15"/>
      <c r="AM66" s="15"/>
      <c r="AN66" s="15"/>
      <c r="AO66" s="15"/>
      <c r="AP66" s="15"/>
      <c r="AQ66" s="15"/>
      <c r="AR66" s="15"/>
      <c r="AS66" s="15"/>
      <c r="AT66" s="15"/>
      <c r="AU66" s="15"/>
      <c r="AV66" s="15"/>
      <c r="AW66" s="15"/>
      <c r="AX66" s="15"/>
      <c r="AY66" s="15"/>
      <c r="AZ66" s="15"/>
    </row>
    <row r="67" spans="1:52" ht="32.25" customHeight="1" x14ac:dyDescent="0.4">
      <c r="A67" s="15"/>
      <c r="B67" s="15"/>
      <c r="C67" s="15"/>
      <c r="AM67" s="15"/>
      <c r="AN67" s="15"/>
      <c r="AO67" s="15"/>
      <c r="AP67" s="15"/>
      <c r="AQ67" s="15"/>
      <c r="AR67" s="15"/>
      <c r="AS67" s="15"/>
      <c r="AT67" s="15"/>
      <c r="AU67" s="15"/>
      <c r="AV67" s="15"/>
      <c r="AW67" s="15"/>
      <c r="AX67" s="15"/>
      <c r="AY67" s="15"/>
      <c r="AZ67" s="15"/>
    </row>
    <row r="68" spans="1:52" x14ac:dyDescent="0.4">
      <c r="A68" s="15"/>
      <c r="B68" s="15"/>
      <c r="C68" s="15"/>
      <c r="AM68" s="15"/>
      <c r="AN68" s="15"/>
      <c r="AO68" s="15"/>
      <c r="AP68" s="15"/>
      <c r="AQ68" s="15"/>
      <c r="AR68" s="15"/>
      <c r="AS68" s="15"/>
      <c r="AT68" s="15"/>
      <c r="AU68" s="15"/>
      <c r="AV68" s="15"/>
      <c r="AW68" s="15"/>
      <c r="AX68" s="15"/>
      <c r="AY68" s="15"/>
      <c r="AZ68" s="15"/>
    </row>
    <row r="69" spans="1:52" x14ac:dyDescent="0.4">
      <c r="A69" s="15"/>
      <c r="B69" s="15"/>
      <c r="C69" s="15"/>
      <c r="AM69" s="15"/>
      <c r="AN69" s="15"/>
      <c r="AO69" s="15"/>
      <c r="AP69" s="15"/>
      <c r="AQ69" s="15"/>
      <c r="AR69" s="15"/>
      <c r="AS69" s="15"/>
      <c r="AT69" s="15"/>
      <c r="AU69" s="15"/>
      <c r="AV69" s="15"/>
      <c r="AW69" s="15"/>
      <c r="AX69" s="15"/>
      <c r="AY69" s="15"/>
      <c r="AZ69" s="15"/>
    </row>
    <row r="70" spans="1:52" x14ac:dyDescent="0.4">
      <c r="A70" s="15"/>
      <c r="B70" s="15"/>
      <c r="C70" s="15"/>
      <c r="AM70" s="15"/>
      <c r="AN70" s="15"/>
      <c r="AO70" s="15"/>
      <c r="AP70" s="15"/>
      <c r="AQ70" s="15"/>
      <c r="AR70" s="15"/>
      <c r="AS70" s="15"/>
      <c r="AT70" s="15"/>
      <c r="AU70" s="15"/>
      <c r="AV70" s="15"/>
      <c r="AW70" s="15"/>
      <c r="AX70" s="15"/>
      <c r="AY70" s="15"/>
      <c r="AZ70" s="15"/>
    </row>
    <row r="71" spans="1:52" x14ac:dyDescent="0.4">
      <c r="A71" s="15"/>
      <c r="B71" s="15"/>
      <c r="C71" s="15"/>
      <c r="AM71" s="15"/>
      <c r="AN71" s="15"/>
      <c r="AO71" s="15"/>
      <c r="AP71" s="15"/>
      <c r="AQ71" s="15"/>
      <c r="AR71" s="15"/>
      <c r="AS71" s="15"/>
      <c r="AT71" s="15"/>
      <c r="AU71" s="15"/>
      <c r="AV71" s="15"/>
      <c r="AW71" s="15"/>
      <c r="AX71" s="15"/>
      <c r="AY71" s="15"/>
      <c r="AZ71" s="15"/>
    </row>
    <row r="72" spans="1:52" x14ac:dyDescent="0.4">
      <c r="A72" s="15"/>
      <c r="B72" s="15"/>
      <c r="C72" s="15"/>
      <c r="AM72" s="15"/>
      <c r="AN72" s="15"/>
      <c r="AO72" s="15"/>
      <c r="AP72" s="15"/>
      <c r="AQ72" s="15"/>
      <c r="AR72" s="15"/>
      <c r="AS72" s="15"/>
      <c r="AT72" s="15"/>
      <c r="AU72" s="15"/>
      <c r="AV72" s="15"/>
      <c r="AW72" s="15"/>
      <c r="AX72" s="15"/>
      <c r="AY72" s="15"/>
      <c r="AZ72" s="15"/>
    </row>
    <row r="73" spans="1:52" x14ac:dyDescent="0.4">
      <c r="A73" s="15"/>
      <c r="B73" s="15"/>
      <c r="C73" s="15"/>
      <c r="AM73" s="15"/>
      <c r="AN73" s="15"/>
      <c r="AO73" s="15"/>
      <c r="AP73" s="15"/>
      <c r="AQ73" s="15"/>
      <c r="AR73" s="15"/>
      <c r="AS73" s="15"/>
      <c r="AT73" s="15"/>
      <c r="AU73" s="15"/>
      <c r="AV73" s="15"/>
      <c r="AW73" s="15"/>
      <c r="AX73" s="15"/>
      <c r="AY73" s="15"/>
      <c r="AZ73" s="15"/>
    </row>
    <row r="74" spans="1:52" x14ac:dyDescent="0.4">
      <c r="A74" s="15"/>
      <c r="B74" s="15"/>
      <c r="C74" s="15"/>
      <c r="AM74" s="15"/>
      <c r="AN74" s="15"/>
      <c r="AO74" s="15"/>
      <c r="AP74" s="15"/>
      <c r="AQ74" s="15"/>
      <c r="AR74" s="15"/>
      <c r="AS74" s="15"/>
      <c r="AT74" s="15"/>
      <c r="AU74" s="15"/>
      <c r="AV74" s="15"/>
      <c r="AW74" s="15"/>
      <c r="AX74" s="15"/>
      <c r="AY74" s="15"/>
      <c r="AZ74" s="15"/>
    </row>
    <row r="75" spans="1:52" x14ac:dyDescent="0.4">
      <c r="A75" s="15"/>
      <c r="B75" s="15"/>
      <c r="C75" s="15"/>
      <c r="AM75" s="15"/>
      <c r="AN75" s="15"/>
      <c r="AO75" s="15"/>
      <c r="AP75" s="15"/>
      <c r="AQ75" s="15"/>
      <c r="AR75" s="15"/>
      <c r="AS75" s="15"/>
      <c r="AT75" s="15"/>
      <c r="AU75" s="15"/>
      <c r="AV75" s="15"/>
      <c r="AW75" s="15"/>
      <c r="AX75" s="15"/>
      <c r="AY75" s="15"/>
      <c r="AZ75" s="15"/>
    </row>
    <row r="76" spans="1:52" x14ac:dyDescent="0.4">
      <c r="A76" s="15"/>
      <c r="B76" s="15"/>
      <c r="C76" s="15"/>
      <c r="AM76" s="15"/>
      <c r="AN76" s="15"/>
      <c r="AO76" s="15"/>
      <c r="AP76" s="15"/>
      <c r="AQ76" s="15"/>
      <c r="AR76" s="15"/>
      <c r="AS76" s="15"/>
      <c r="AT76" s="15"/>
      <c r="AU76" s="15"/>
      <c r="AV76" s="15"/>
      <c r="AW76" s="15"/>
      <c r="AX76" s="15"/>
      <c r="AY76" s="15"/>
      <c r="AZ76" s="15"/>
    </row>
    <row r="77" spans="1:52" x14ac:dyDescent="0.4">
      <c r="A77" s="15"/>
      <c r="B77" s="15"/>
      <c r="C77" s="15"/>
      <c r="AM77" s="15"/>
      <c r="AN77" s="15"/>
      <c r="AO77" s="15"/>
      <c r="AP77" s="15"/>
      <c r="AQ77" s="15"/>
      <c r="AR77" s="15"/>
      <c r="AS77" s="15"/>
      <c r="AT77" s="15"/>
      <c r="AU77" s="15"/>
      <c r="AV77" s="15"/>
      <c r="AW77" s="15"/>
      <c r="AX77" s="15"/>
      <c r="AY77" s="15"/>
      <c r="AZ77" s="15"/>
    </row>
    <row r="78" spans="1:52" x14ac:dyDescent="0.4">
      <c r="A78" s="15"/>
      <c r="B78" s="15"/>
      <c r="C78" s="15"/>
      <c r="AM78" s="15"/>
      <c r="AN78" s="15"/>
      <c r="AO78" s="15"/>
      <c r="AP78" s="15"/>
      <c r="AQ78" s="15"/>
      <c r="AR78" s="15"/>
      <c r="AS78" s="15"/>
      <c r="AT78" s="15"/>
      <c r="AU78" s="15"/>
      <c r="AV78" s="15"/>
      <c r="AW78" s="15"/>
      <c r="AX78" s="15"/>
      <c r="AY78" s="15"/>
      <c r="AZ78" s="15"/>
    </row>
    <row r="79" spans="1:52" x14ac:dyDescent="0.4">
      <c r="A79" s="15"/>
      <c r="B79" s="15"/>
      <c r="C79" s="15"/>
      <c r="AM79" s="15"/>
      <c r="AN79" s="15"/>
      <c r="AO79" s="15"/>
      <c r="AP79" s="15"/>
      <c r="AQ79" s="15"/>
      <c r="AR79" s="15"/>
      <c r="AS79" s="15"/>
      <c r="AT79" s="15"/>
      <c r="AU79" s="15"/>
      <c r="AV79" s="15"/>
      <c r="AW79" s="15"/>
      <c r="AX79" s="15"/>
      <c r="AY79" s="15"/>
      <c r="AZ79" s="15"/>
    </row>
    <row r="80" spans="1:52" x14ac:dyDescent="0.4">
      <c r="A80" s="15"/>
      <c r="B80" s="15"/>
      <c r="C80" s="15"/>
      <c r="AM80" s="15"/>
      <c r="AN80" s="15"/>
      <c r="AO80" s="15"/>
      <c r="AP80" s="15"/>
      <c r="AQ80" s="15"/>
      <c r="AR80" s="15"/>
      <c r="AS80" s="15"/>
      <c r="AT80" s="15"/>
      <c r="AU80" s="15"/>
      <c r="AV80" s="15"/>
      <c r="AW80" s="15"/>
      <c r="AX80" s="15"/>
      <c r="AY80" s="15"/>
      <c r="AZ80" s="15"/>
    </row>
    <row r="81" spans="1:52" x14ac:dyDescent="0.4">
      <c r="A81" s="15"/>
      <c r="B81" s="15"/>
      <c r="C81" s="15"/>
      <c r="AM81" s="15"/>
      <c r="AN81" s="15"/>
      <c r="AO81" s="15"/>
      <c r="AP81" s="15"/>
      <c r="AQ81" s="15"/>
      <c r="AR81" s="15"/>
      <c r="AS81" s="15"/>
      <c r="AT81" s="15"/>
      <c r="AU81" s="15"/>
      <c r="AV81" s="15"/>
      <c r="AW81" s="15"/>
      <c r="AX81" s="15"/>
      <c r="AY81" s="15"/>
      <c r="AZ81" s="15"/>
    </row>
    <row r="82" spans="1:52" x14ac:dyDescent="0.4">
      <c r="A82" s="15"/>
      <c r="B82" s="15"/>
      <c r="C82" s="15"/>
      <c r="AM82" s="15"/>
      <c r="AN82" s="15"/>
      <c r="AO82" s="15"/>
      <c r="AP82" s="15"/>
      <c r="AQ82" s="15"/>
      <c r="AR82" s="15"/>
      <c r="AS82" s="15"/>
      <c r="AT82" s="15"/>
      <c r="AU82" s="15"/>
      <c r="AV82" s="15"/>
      <c r="AW82" s="15"/>
      <c r="AX82" s="15"/>
      <c r="AY82" s="15"/>
      <c r="AZ82" s="15"/>
    </row>
    <row r="83" spans="1:52" x14ac:dyDescent="0.4">
      <c r="A83" s="15"/>
      <c r="B83" s="15"/>
      <c r="C83" s="15"/>
      <c r="AM83" s="15"/>
      <c r="AN83" s="15"/>
      <c r="AO83" s="15"/>
      <c r="AP83" s="15"/>
      <c r="AQ83" s="15"/>
      <c r="AR83" s="15"/>
      <c r="AS83" s="15"/>
      <c r="AT83" s="15"/>
      <c r="AU83" s="15"/>
      <c r="AV83" s="15"/>
      <c r="AW83" s="15"/>
      <c r="AX83" s="15"/>
      <c r="AY83" s="15"/>
      <c r="AZ83" s="15"/>
    </row>
    <row r="84" spans="1:52" x14ac:dyDescent="0.4">
      <c r="A84" s="15"/>
      <c r="B84" s="15"/>
      <c r="C84" s="15"/>
      <c r="AM84" s="15"/>
      <c r="AN84" s="15"/>
      <c r="AO84" s="15"/>
      <c r="AP84" s="15"/>
    </row>
    <row r="85" spans="1:52" x14ac:dyDescent="0.4">
      <c r="A85" s="15"/>
      <c r="B85" s="15"/>
      <c r="C85" s="15"/>
      <c r="AM85" s="15"/>
      <c r="AN85" s="15"/>
      <c r="AO85" s="15"/>
      <c r="AP85" s="15"/>
    </row>
    <row r="86" spans="1:52" x14ac:dyDescent="0.4">
      <c r="A86" s="15"/>
      <c r="B86" s="15"/>
      <c r="C86" s="15"/>
      <c r="AM86" s="15"/>
      <c r="AN86" s="15"/>
      <c r="AO86" s="15"/>
      <c r="AP86" s="15"/>
    </row>
    <row r="87" spans="1:52" x14ac:dyDescent="0.4">
      <c r="A87" s="15"/>
      <c r="B87" s="15"/>
      <c r="C87" s="15"/>
      <c r="AM87" s="15"/>
      <c r="AN87" s="15"/>
      <c r="AO87" s="15"/>
      <c r="AP87" s="15"/>
    </row>
    <row r="88" spans="1:52" x14ac:dyDescent="0.4">
      <c r="A88" s="15"/>
      <c r="B88" s="15"/>
      <c r="C88" s="15"/>
    </row>
  </sheetData>
  <sheetProtection algorithmName="SHA-512" hashValue="8GpMtg3GSOzA70K7gsu4RuaBlYVJ3W8R2wvYcMCKXaRSfi1imgn90mxBHztqV36HERPgccJ4i+/dbmu2eM3nIQ==" saltValue="0ZS4380uc8jMJwrfB6icAw==" spinCount="100000" sheet="1" objects="1" scenarios="1"/>
  <protectedRanges>
    <protectedRange algorithmName="SHA-512" hashValue="709R6/lJ4N3YlBjrFpvTiXFUU/b6ZL8gQLwtNoHQGFo7nANQSNpyA2194JBSfcN+lQPQkiy0gQz+ShfIas68QQ==" saltValue="rK/t5PeoZzVb4l03f5A+yg==" spinCount="100000" sqref="A5:C18" name="Rango1"/>
    <protectedRange algorithmName="SHA-512" hashValue="m9VB9ejk9scBofuTPGIuLLgJBDLqfBxpslVKdwXHLacG+lWcu7aYliOLxduP/e6pLmaIc5raIqNYPQaP0NzW3g==" saltValue="hlNDnLidZ1f3cALbHnmkIg==" spinCount="100000" sqref="A5:C18" name="Rango2"/>
  </protectedRanges>
  <mergeCells count="40">
    <mergeCell ref="B29:C29"/>
    <mergeCell ref="B30:C30"/>
    <mergeCell ref="A1:G1"/>
    <mergeCell ref="A3:G3"/>
    <mergeCell ref="A23:G23"/>
    <mergeCell ref="A20:G20"/>
    <mergeCell ref="B24:C24"/>
    <mergeCell ref="B25:C25"/>
    <mergeCell ref="B26:C26"/>
    <mergeCell ref="E51:F51"/>
    <mergeCell ref="B42:C42"/>
    <mergeCell ref="E4:F4"/>
    <mergeCell ref="E24:F24"/>
    <mergeCell ref="E33:F33"/>
    <mergeCell ref="E42:F42"/>
    <mergeCell ref="B46:C46"/>
    <mergeCell ref="A32:F32"/>
    <mergeCell ref="A50:F50"/>
    <mergeCell ref="A41:F41"/>
    <mergeCell ref="B27:C27"/>
    <mergeCell ref="B28:C28"/>
    <mergeCell ref="B43:C43"/>
    <mergeCell ref="B44:C44"/>
    <mergeCell ref="B45:C45"/>
    <mergeCell ref="B37:C37"/>
    <mergeCell ref="B38:C38"/>
    <mergeCell ref="B39:C39"/>
    <mergeCell ref="B33:C33"/>
    <mergeCell ref="B34:C34"/>
    <mergeCell ref="B35:C35"/>
    <mergeCell ref="B36:C36"/>
    <mergeCell ref="B56:C56"/>
    <mergeCell ref="B57:C57"/>
    <mergeCell ref="B47:C47"/>
    <mergeCell ref="B48:C48"/>
    <mergeCell ref="B51:C51"/>
    <mergeCell ref="B53:C53"/>
    <mergeCell ref="B52:C52"/>
    <mergeCell ref="B54:C54"/>
    <mergeCell ref="B55:C55"/>
  </mergeCells>
  <phoneticPr fontId="25" type="noConversion"/>
  <conditionalFormatting sqref="A5:A18">
    <cfRule type="expression" dxfId="294" priority="131">
      <formula>$T5=2</formula>
    </cfRule>
  </conditionalFormatting>
  <conditionalFormatting sqref="A25:B30 D25:D30">
    <cfRule type="containsBlanks" dxfId="293" priority="41">
      <formula>LEN(TRIM(A25))=0</formula>
    </cfRule>
  </conditionalFormatting>
  <conditionalFormatting sqref="A5:D18">
    <cfRule type="containsBlanks" dxfId="292" priority="33">
      <formula>LEN(TRIM(A5))=0</formula>
    </cfRule>
  </conditionalFormatting>
  <conditionalFormatting sqref="A34:D39">
    <cfRule type="containsBlanks" dxfId="291" priority="15">
      <formula>LEN(TRIM(A34))=0</formula>
    </cfRule>
  </conditionalFormatting>
  <conditionalFormatting sqref="A43:D48">
    <cfRule type="containsBlanks" dxfId="290" priority="23">
      <formula>LEN(TRIM(A43))=0</formula>
    </cfRule>
  </conditionalFormatting>
  <conditionalFormatting sqref="A52:D57">
    <cfRule type="containsBlanks" dxfId="289" priority="18">
      <formula>LEN(TRIM(A52))=0</formula>
    </cfRule>
  </conditionalFormatting>
  <conditionalFormatting sqref="D5:D18">
    <cfRule type="expression" dxfId="276" priority="37">
      <formula>$D5&gt;7200</formula>
    </cfRule>
  </conditionalFormatting>
  <hyperlinks>
    <hyperlink ref="AM1" location="'2. RECURSOS-GASTOS'!A25" display="IR A COLABORACIONES EXTERNAS" xr:uid="{83556658-BD7F-4B42-8587-A6D95358008E}"/>
    <hyperlink ref="AN1" location="'2. RECURSOS-GASTOS'!A34" display="IR A INVERSIONES MATERIALES" xr:uid="{A9650A9F-F95E-414A-817A-9C57EF7A17B7}"/>
    <hyperlink ref="AO1" location="'2. RECURSOS-GASTOS'!A44" display="IR A INVERSIONES INMATERIALES MATERIALES" xr:uid="{EA7D1C3C-AEB3-4917-B5D7-581EBC00A2BD}"/>
    <hyperlink ref="AP1" location="'2. RECURSOS-GASTOS'!A52" display="IR A INVERSIONES GASTOS DE VIAJE" xr:uid="{2DED328F-5980-491B-AFBB-D38C4704587C}"/>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9" stopIfTrue="1" id="{163BAC7C-1A6B-4292-BBEB-1331883B0F88}">
            <xm:f>+'1. DATOS BASICOS'!$C$6='0. INSTRUCCIONES'!$A$21</xm:f>
            <x14:dxf>
              <font>
                <color rgb="FFFF0000"/>
              </font>
              <fill>
                <patternFill>
                  <bgColor rgb="FFFF0000"/>
                </patternFill>
              </fill>
            </x14:dxf>
          </x14:cfRule>
          <x14:cfRule type="expression" priority="11" stopIfTrue="1" id="{E51B4F46-92E4-4BCE-9C46-0F6055A995AC}">
            <xm:f>+'1. DATOS BASICOS'!$C$6='0. INSTRUCCIONES'!$A$20</xm:f>
            <x14:dxf>
              <font>
                <color rgb="FFFF0000"/>
              </font>
              <fill>
                <patternFill>
                  <bgColor rgb="FFFF0000"/>
                </patternFill>
              </fill>
            </x14:dxf>
          </x14:cfRule>
          <x14:cfRule type="expression" priority="12" stopIfTrue="1" id="{864401F2-D40E-4402-A132-373FE8B2EB38}">
            <xm:f>+'1. DATOS BASICOS'!$C$6='0. INSTRUCCIONES'!$A$21</xm:f>
            <x14:dxf>
              <font>
                <color rgb="FFFF0000"/>
              </font>
              <fill>
                <patternFill>
                  <bgColor rgb="FFFF0000"/>
                </patternFill>
              </fill>
            </x14:dxf>
          </x14:cfRule>
          <xm:sqref>A33:F39</xm:sqref>
        </x14:conditionalFormatting>
        <x14:conditionalFormatting xmlns:xm="http://schemas.microsoft.com/office/excel/2006/main">
          <x14:cfRule type="expression" priority="8" stopIfTrue="1" id="{127AAB3B-4955-485F-8317-17EC37E85435}">
            <xm:f>+'1. DATOS BASICOS'!$C$6='0. INSTRUCCIONES'!$A$21</xm:f>
            <x14:dxf>
              <font>
                <color rgb="FFFF0000"/>
              </font>
              <fill>
                <patternFill>
                  <bgColor rgb="FFFF0000"/>
                </patternFill>
              </fill>
            </x14:dxf>
          </x14:cfRule>
          <x14:cfRule type="expression" priority="10" stopIfTrue="1" id="{77FF7883-3877-4BA4-8CA2-3074F3443FB6}">
            <xm:f>+'1. DATOS BASICOS'!$C$6='0. INSTRUCCIONES'!$A$20</xm:f>
            <x14:dxf>
              <font>
                <color rgb="FFFF0000"/>
              </font>
              <fill>
                <patternFill>
                  <bgColor rgb="FFFF0000"/>
                </patternFill>
              </fill>
            </x14:dxf>
          </x14:cfRule>
          <xm:sqref>A42:F48</xm:sqref>
        </x14:conditionalFormatting>
        <x14:conditionalFormatting xmlns:xm="http://schemas.microsoft.com/office/excel/2006/main">
          <x14:cfRule type="expression" priority="5" stopIfTrue="1" id="{AD9D320F-26FB-4C2F-A296-59A564577B93}">
            <xm:f>+'1. DATOS BASICOS'!$C$6='0. INSTRUCCIONES'!$A$17</xm:f>
            <x14:dxf>
              <font>
                <color rgb="FFFF0000"/>
              </font>
              <fill>
                <patternFill>
                  <bgColor rgb="FFFF0000"/>
                </patternFill>
              </fill>
            </x14:dxf>
          </x14:cfRule>
          <x14:cfRule type="expression" priority="6" stopIfTrue="1" id="{EAACE12C-3476-44C1-BF1E-870BAF8AD01D}">
            <xm:f>+'1. DATOS BASICOS'!$C$6='0. INSTRUCCIONES'!$A$18</xm:f>
            <x14:dxf>
              <font>
                <color rgb="FFFF0000"/>
              </font>
              <fill>
                <patternFill>
                  <bgColor rgb="FFFF0000"/>
                </patternFill>
              </fill>
            </x14:dxf>
          </x14:cfRule>
          <x14:cfRule type="expression" priority="7" stopIfTrue="1" id="{EA39214F-ED68-4082-BF4E-CF4BE522AB39}">
            <xm:f>+'1. DATOS BASICOS'!$C$6='0. INSTRUCCIONES'!$A$19</xm:f>
            <x14:dxf>
              <font>
                <color rgb="FFFF0000"/>
              </font>
              <fill>
                <patternFill>
                  <bgColor rgb="FFFF0000"/>
                </patternFill>
              </fill>
            </x14:dxf>
          </x14:cfRule>
          <xm:sqref>A51:F57</xm:sqref>
        </x14:conditionalFormatting>
        <x14:conditionalFormatting xmlns:xm="http://schemas.microsoft.com/office/excel/2006/main">
          <x14:cfRule type="expression" priority="4" stopIfTrue="1" id="{19DD01F8-60A4-4813-867D-13DF1EA1F8E8}">
            <xm:f>'1. DATOS BASICOS'!$C$6='0. INSTRUCCIONES'!$A$18</xm:f>
            <x14:dxf>
              <font>
                <color rgb="FFFF0000"/>
              </font>
              <fill>
                <patternFill>
                  <bgColor rgb="FFFF0000"/>
                </patternFill>
              </fill>
            </x14:dxf>
          </x14:cfRule>
          <x14:cfRule type="expression" priority="31" stopIfTrue="1" id="{92FBA890-83EA-4EA7-AD8D-63B743883147}">
            <xm:f>'1. DATOS BASICOS'!$C$6='0. INSTRUCCIONES'!$A$19</xm:f>
            <x14:dxf>
              <font>
                <color rgb="FFFF0000"/>
              </font>
              <fill>
                <patternFill>
                  <bgColor rgb="FFFF0000"/>
                </patternFill>
              </fill>
            </x14:dxf>
          </x14:cfRule>
          <xm:sqref>A4:G18</xm:sqref>
        </x14:conditionalFormatting>
        <x14:conditionalFormatting xmlns:xm="http://schemas.microsoft.com/office/excel/2006/main">
          <x14:cfRule type="expression" priority="2" stopIfTrue="1" id="{2147E258-3C85-41B1-82FD-8438ADE29128}">
            <xm:f>+'1. DATOS BASICOS'!$C$6=""</xm:f>
            <x14:dxf>
              <font>
                <color rgb="FFFF0000"/>
              </font>
              <fill>
                <patternFill>
                  <bgColor rgb="FFFF0000"/>
                </patternFill>
              </fill>
              <border>
                <left/>
                <right/>
                <top/>
                <bottom/>
              </border>
            </x14:dxf>
          </x14:cfRule>
          <xm:sqref>A26:Z26 AA26:XFD30 A27:B30 D27:Z30 A31:XFD1048576</xm:sqref>
        </x14:conditionalFormatting>
        <x14:conditionalFormatting xmlns:xm="http://schemas.microsoft.com/office/excel/2006/main">
          <x14:cfRule type="expression" priority="1" stopIfTrue="1" id="{FFE8BD5C-2D3A-4900-BA08-90A3896241E9}">
            <xm:f>+'1. DATOS BASICOS'!$C$6=""</xm:f>
            <x14:dxf>
              <font>
                <color rgb="FFFF0000"/>
              </font>
              <fill>
                <patternFill>
                  <bgColor rgb="FFFF0000"/>
                </patternFill>
              </fill>
              <border>
                <left/>
                <right/>
                <top/>
                <bottom/>
              </border>
            </x14:dxf>
          </x14:cfRule>
          <xm:sqref>A1:XFD25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3F94E-B777-4DFE-9224-CE0B4FCC2754}">
  <sheetPr>
    <tabColor rgb="FFF8CBC8"/>
  </sheetPr>
  <dimension ref="A1:Q63"/>
  <sheetViews>
    <sheetView zoomScale="60" zoomScaleNormal="60" workbookViewId="0">
      <pane ySplit="1" topLeftCell="A51" activePane="bottomLeft" state="frozen"/>
      <selection pane="bottomLeft" activeCell="A11" sqref="A11:B12"/>
    </sheetView>
  </sheetViews>
  <sheetFormatPr baseColWidth="10" defaultColWidth="11.42578125" defaultRowHeight="18.75" x14ac:dyDescent="0.4"/>
  <cols>
    <col min="1" max="1" width="41.140625" style="33" customWidth="1"/>
    <col min="2" max="2" width="95.7109375" style="33" customWidth="1"/>
    <col min="3" max="3" width="34.85546875" style="33" customWidth="1"/>
    <col min="4" max="4" width="40.5703125" style="33" customWidth="1"/>
    <col min="5" max="5" width="18.7109375" style="78" customWidth="1"/>
    <col min="6" max="6" width="30.140625" style="78" customWidth="1"/>
    <col min="7" max="7" width="33.7109375" style="78" customWidth="1"/>
    <col min="8" max="8" width="29.140625" style="78" customWidth="1"/>
    <col min="9" max="9" width="29.7109375" style="78" customWidth="1"/>
    <col min="10" max="11" width="11.42578125" style="78"/>
    <col min="12" max="12" width="11.42578125" style="78" customWidth="1"/>
    <col min="13" max="17" width="11.42578125" style="78"/>
    <col min="18" max="16384" width="11.42578125" style="33"/>
  </cols>
  <sheetData>
    <row r="1" spans="1:17" s="37" customFormat="1" ht="142.5" customHeight="1" thickBot="1" x14ac:dyDescent="0.45">
      <c r="B1" s="104" t="s">
        <v>72</v>
      </c>
      <c r="C1" s="257" t="s">
        <v>183</v>
      </c>
      <c r="D1" s="257" t="s">
        <v>90</v>
      </c>
      <c r="E1" s="155"/>
      <c r="F1" s="256" t="s">
        <v>226</v>
      </c>
      <c r="G1" s="256" t="s">
        <v>227</v>
      </c>
      <c r="H1" s="256" t="s">
        <v>228</v>
      </c>
      <c r="I1" s="256" t="s">
        <v>229</v>
      </c>
      <c r="J1" s="156"/>
      <c r="K1" s="156"/>
      <c r="L1" s="156"/>
      <c r="M1" s="156"/>
      <c r="N1" s="156"/>
      <c r="O1" s="156"/>
      <c r="P1" s="156"/>
      <c r="Q1" s="156"/>
    </row>
    <row r="2" spans="1:17" ht="39.75" customHeight="1" thickBot="1" x14ac:dyDescent="0.45">
      <c r="A2" s="247" t="s">
        <v>73</v>
      </c>
      <c r="B2" s="463" t="s">
        <v>233</v>
      </c>
      <c r="C2" s="464"/>
      <c r="D2" s="465"/>
    </row>
    <row r="3" spans="1:17" ht="147.75" customHeight="1" thickBot="1" x14ac:dyDescent="0.45">
      <c r="A3" s="70" t="s">
        <v>185</v>
      </c>
      <c r="B3" s="460" t="s">
        <v>234</v>
      </c>
      <c r="C3" s="461"/>
      <c r="D3" s="462"/>
    </row>
    <row r="4" spans="1:17" ht="18" customHeight="1" x14ac:dyDescent="0.4">
      <c r="A4" s="42"/>
      <c r="B4" s="43"/>
      <c r="C4" s="32"/>
      <c r="D4" s="32"/>
    </row>
    <row r="5" spans="1:17" ht="18" customHeight="1" x14ac:dyDescent="0.4">
      <c r="A5" s="42"/>
      <c r="B5" s="43"/>
      <c r="C5" s="32"/>
      <c r="D5" s="32"/>
    </row>
    <row r="6" spans="1:17" ht="18" customHeight="1" x14ac:dyDescent="0.4">
      <c r="A6" s="44"/>
      <c r="B6" s="32"/>
      <c r="C6" s="32"/>
      <c r="D6" s="32"/>
    </row>
    <row r="7" spans="1:17" s="71" customFormat="1" ht="36.75" customHeight="1" x14ac:dyDescent="0.25">
      <c r="A7" s="459" t="s">
        <v>75</v>
      </c>
      <c r="B7" s="459"/>
      <c r="C7" s="459"/>
      <c r="D7" s="459"/>
      <c r="E7" s="157"/>
      <c r="F7" s="157"/>
      <c r="G7" s="157"/>
      <c r="H7" s="157"/>
      <c r="I7" s="157"/>
      <c r="J7" s="157"/>
      <c r="K7" s="157"/>
      <c r="L7" s="157"/>
      <c r="M7" s="157"/>
      <c r="N7" s="157"/>
      <c r="O7" s="157"/>
      <c r="P7" s="157"/>
      <c r="Q7" s="157"/>
    </row>
    <row r="8" spans="1:17" ht="6" customHeight="1" thickBot="1" x14ac:dyDescent="0.45">
      <c r="C8" s="32"/>
      <c r="D8" s="32"/>
    </row>
    <row r="9" spans="1:17" s="38" customFormat="1" ht="37.5" customHeight="1" thickBot="1" x14ac:dyDescent="0.5">
      <c r="A9" s="456" t="s">
        <v>76</v>
      </c>
      <c r="B9" s="457"/>
      <c r="C9" s="457"/>
      <c r="D9" s="458"/>
      <c r="E9" s="158"/>
      <c r="F9" s="158"/>
      <c r="G9" s="158"/>
      <c r="H9" s="158"/>
      <c r="I9" s="158"/>
      <c r="J9" s="158"/>
      <c r="K9" s="158"/>
      <c r="L9" s="158"/>
      <c r="M9" s="158"/>
      <c r="N9" s="158"/>
      <c r="O9" s="158"/>
      <c r="P9" s="158"/>
      <c r="Q9" s="158"/>
    </row>
    <row r="10" spans="1:17" ht="37.5" customHeight="1" thickBot="1" x14ac:dyDescent="0.45">
      <c r="A10" s="64" t="s">
        <v>196</v>
      </c>
      <c r="B10" s="67" t="s">
        <v>77</v>
      </c>
      <c r="C10" s="468" t="s">
        <v>52</v>
      </c>
      <c r="D10" s="467"/>
      <c r="L10" s="78" t="s">
        <v>78</v>
      </c>
    </row>
    <row r="11" spans="1:17" ht="80.099999999999994" customHeight="1" x14ac:dyDescent="0.4">
      <c r="A11" s="171"/>
      <c r="B11" s="172"/>
      <c r="C11" s="76" t="str">
        <f>+IF(L11=0,"",IF(E11=1,"EL PUESTO NO EXISTE. CORREGIR",IF(L11&gt;1,"EL PUESTO ESTA DUPLICADO. CORREGIR","")))</f>
        <v/>
      </c>
      <c r="D11" s="68" t="str">
        <f>+IF(F11=1,"FALTAN CAMPOS POR CUMPLIMENTAR","")</f>
        <v/>
      </c>
      <c r="E11" s="159">
        <f>+IFERROR(VLOOKUP(A11,'2. RECURSOS-GASTOS'!A$5:A$18,1,0),1)</f>
        <v>1</v>
      </c>
      <c r="F11" s="160">
        <f>+COUNTBLANK(A11:B11)</f>
        <v>2</v>
      </c>
      <c r="L11" s="78">
        <f t="shared" ref="L11:L24" si="0">+COUNTIF(A$11:A$24,A11)</f>
        <v>0</v>
      </c>
    </row>
    <row r="12" spans="1:17" ht="80.099999999999994" customHeight="1" x14ac:dyDescent="0.4">
      <c r="A12" s="173"/>
      <c r="B12" s="174"/>
      <c r="C12" s="77" t="str">
        <f t="shared" ref="C12:C24" si="1">+IF(L12=0,"",IF(E12=1,"EL PUESTO NO EXISTE. CORREGIR",IF(L12&gt;1,"EL PUESTO ESTA DUPLICADO. CORREGIR","")))</f>
        <v/>
      </c>
      <c r="D12" s="69" t="str">
        <f t="shared" ref="D12:D14" si="2">+IF(F12=1,"FALTAN CAMPOS POR CUMPLIMENTAR","")</f>
        <v/>
      </c>
      <c r="E12" s="159">
        <f>+IFERROR(VLOOKUP(A12,'2. RECURSOS-GASTOS'!A$5:A$18,1,0),1)</f>
        <v>1</v>
      </c>
      <c r="F12" s="160">
        <f t="shared" ref="F12:F24" si="3">+COUNTBLANK(A12:B12)</f>
        <v>2</v>
      </c>
      <c r="L12" s="78">
        <f t="shared" si="0"/>
        <v>0</v>
      </c>
    </row>
    <row r="13" spans="1:17" ht="80.099999999999994" customHeight="1" x14ac:dyDescent="0.4">
      <c r="A13" s="173"/>
      <c r="B13" s="174"/>
      <c r="C13" s="50" t="str">
        <f t="shared" si="1"/>
        <v/>
      </c>
      <c r="D13" s="57" t="str">
        <f t="shared" si="2"/>
        <v/>
      </c>
      <c r="E13" s="159">
        <f>+IFERROR(VLOOKUP(A13,'2. RECURSOS-GASTOS'!A$5:A$18,1,0),1)</f>
        <v>1</v>
      </c>
      <c r="F13" s="160">
        <f t="shared" si="3"/>
        <v>2</v>
      </c>
      <c r="L13" s="78">
        <f t="shared" si="0"/>
        <v>0</v>
      </c>
    </row>
    <row r="14" spans="1:17" ht="80.099999999999994" customHeight="1" x14ac:dyDescent="0.4">
      <c r="A14" s="173"/>
      <c r="B14" s="174"/>
      <c r="C14" s="50" t="str">
        <f t="shared" si="1"/>
        <v/>
      </c>
      <c r="D14" s="57" t="str">
        <f t="shared" si="2"/>
        <v/>
      </c>
      <c r="E14" s="159">
        <f>+IFERROR(VLOOKUP(A14,'2. RECURSOS-GASTOS'!A$5:A$18,1,0),1)</f>
        <v>1</v>
      </c>
      <c r="F14" s="160">
        <f t="shared" si="3"/>
        <v>2</v>
      </c>
      <c r="L14" s="78">
        <f t="shared" si="0"/>
        <v>0</v>
      </c>
    </row>
    <row r="15" spans="1:17" ht="80.099999999999994" customHeight="1" x14ac:dyDescent="0.4">
      <c r="A15" s="173"/>
      <c r="B15" s="174"/>
      <c r="C15" s="50" t="str">
        <f t="shared" si="1"/>
        <v/>
      </c>
      <c r="D15" s="57" t="str">
        <f>+IF(F15=1,"FALTAN CAMPOS POR CUMPLIMENTAR","")</f>
        <v/>
      </c>
      <c r="E15" s="159">
        <f>+IFERROR(VLOOKUP(A15,'2. RECURSOS-GASTOS'!A$5:A$18,1,0),1)</f>
        <v>1</v>
      </c>
      <c r="F15" s="160">
        <f t="shared" si="3"/>
        <v>2</v>
      </c>
      <c r="L15" s="78">
        <f t="shared" si="0"/>
        <v>0</v>
      </c>
    </row>
    <row r="16" spans="1:17" ht="80.099999999999994" customHeight="1" x14ac:dyDescent="0.4">
      <c r="A16" s="173"/>
      <c r="B16" s="174"/>
      <c r="C16" s="50" t="str">
        <f t="shared" si="1"/>
        <v/>
      </c>
      <c r="D16" s="57" t="str">
        <f t="shared" ref="D16:D24" si="4">+IF(F16=1,"FALTAN CAMPOS POR CUMPLIMENTAR","")</f>
        <v/>
      </c>
      <c r="E16" s="159">
        <f>+IFERROR(VLOOKUP(A16,'2. RECURSOS-GASTOS'!A$5:A$18,1,0),1)</f>
        <v>1</v>
      </c>
      <c r="F16" s="160">
        <f t="shared" si="3"/>
        <v>2</v>
      </c>
      <c r="L16" s="78">
        <f t="shared" si="0"/>
        <v>0</v>
      </c>
    </row>
    <row r="17" spans="1:17" ht="80.099999999999994" customHeight="1" x14ac:dyDescent="0.4">
      <c r="A17" s="173"/>
      <c r="B17" s="174"/>
      <c r="C17" s="50" t="str">
        <f t="shared" si="1"/>
        <v/>
      </c>
      <c r="D17" s="57" t="str">
        <f t="shared" si="4"/>
        <v/>
      </c>
      <c r="E17" s="159">
        <f>+IFERROR(VLOOKUP(A17,'2. RECURSOS-GASTOS'!A$5:A$18,1,0),1)</f>
        <v>1</v>
      </c>
      <c r="F17" s="160">
        <f t="shared" si="3"/>
        <v>2</v>
      </c>
      <c r="L17" s="78">
        <f t="shared" si="0"/>
        <v>0</v>
      </c>
    </row>
    <row r="18" spans="1:17" ht="80.099999999999994" customHeight="1" x14ac:dyDescent="0.4">
      <c r="A18" s="173"/>
      <c r="B18" s="174"/>
      <c r="C18" s="50" t="str">
        <f t="shared" si="1"/>
        <v/>
      </c>
      <c r="D18" s="57" t="str">
        <f t="shared" si="4"/>
        <v/>
      </c>
      <c r="E18" s="159">
        <f>+IFERROR(VLOOKUP(A18,'2. RECURSOS-GASTOS'!A$5:A$18,1,0),1)</f>
        <v>1</v>
      </c>
      <c r="F18" s="160">
        <f t="shared" si="3"/>
        <v>2</v>
      </c>
      <c r="L18" s="78">
        <f t="shared" si="0"/>
        <v>0</v>
      </c>
    </row>
    <row r="19" spans="1:17" ht="80.099999999999994" customHeight="1" x14ac:dyDescent="0.4">
      <c r="A19" s="173"/>
      <c r="B19" s="174"/>
      <c r="C19" s="50" t="str">
        <f t="shared" si="1"/>
        <v/>
      </c>
      <c r="D19" s="57" t="str">
        <f t="shared" si="4"/>
        <v/>
      </c>
      <c r="E19" s="159">
        <f>+IFERROR(VLOOKUP(A19,'2. RECURSOS-GASTOS'!A$5:A$18,1,0),1)</f>
        <v>1</v>
      </c>
      <c r="F19" s="160">
        <f t="shared" si="3"/>
        <v>2</v>
      </c>
      <c r="L19" s="78">
        <f t="shared" si="0"/>
        <v>0</v>
      </c>
    </row>
    <row r="20" spans="1:17" ht="80.099999999999994" customHeight="1" x14ac:dyDescent="0.4">
      <c r="A20" s="173"/>
      <c r="B20" s="174"/>
      <c r="C20" s="50" t="str">
        <f t="shared" si="1"/>
        <v/>
      </c>
      <c r="D20" s="57" t="str">
        <f t="shared" si="4"/>
        <v/>
      </c>
      <c r="E20" s="159">
        <f>+IFERROR(VLOOKUP(A20,'2. RECURSOS-GASTOS'!A$5:A$18,1,0),1)</f>
        <v>1</v>
      </c>
      <c r="F20" s="160">
        <f t="shared" si="3"/>
        <v>2</v>
      </c>
      <c r="L20" s="78">
        <f t="shared" si="0"/>
        <v>0</v>
      </c>
    </row>
    <row r="21" spans="1:17" ht="80.099999999999994" customHeight="1" x14ac:dyDescent="0.4">
      <c r="A21" s="173"/>
      <c r="B21" s="174"/>
      <c r="C21" s="50" t="str">
        <f t="shared" si="1"/>
        <v/>
      </c>
      <c r="D21" s="57" t="str">
        <f t="shared" si="4"/>
        <v/>
      </c>
      <c r="E21" s="159">
        <f>+IFERROR(VLOOKUP(A21,'2. RECURSOS-GASTOS'!A$5:A$18,1,0),1)</f>
        <v>1</v>
      </c>
      <c r="F21" s="160">
        <f t="shared" si="3"/>
        <v>2</v>
      </c>
      <c r="L21" s="78">
        <f t="shared" si="0"/>
        <v>0</v>
      </c>
    </row>
    <row r="22" spans="1:17" ht="80.099999999999994" customHeight="1" x14ac:dyDescent="0.4">
      <c r="A22" s="173"/>
      <c r="B22" s="174"/>
      <c r="C22" s="50" t="str">
        <f t="shared" si="1"/>
        <v/>
      </c>
      <c r="D22" s="57" t="str">
        <f t="shared" si="4"/>
        <v/>
      </c>
      <c r="E22" s="159">
        <f>+IFERROR(VLOOKUP(A22,'2. RECURSOS-GASTOS'!A$5:A$18,1,0),1)</f>
        <v>1</v>
      </c>
      <c r="F22" s="160">
        <f t="shared" si="3"/>
        <v>2</v>
      </c>
      <c r="L22" s="78">
        <f t="shared" si="0"/>
        <v>0</v>
      </c>
    </row>
    <row r="23" spans="1:17" ht="80.099999999999994" customHeight="1" x14ac:dyDescent="0.4">
      <c r="A23" s="173"/>
      <c r="B23" s="174"/>
      <c r="C23" s="50" t="str">
        <f t="shared" si="1"/>
        <v/>
      </c>
      <c r="D23" s="57" t="str">
        <f t="shared" si="4"/>
        <v/>
      </c>
      <c r="E23" s="159">
        <f>+IFERROR(VLOOKUP(A23,'2. RECURSOS-GASTOS'!A$5:A$18,1,0),1)</f>
        <v>1</v>
      </c>
      <c r="F23" s="160">
        <f t="shared" si="3"/>
        <v>2</v>
      </c>
      <c r="L23" s="78">
        <f t="shared" si="0"/>
        <v>0</v>
      </c>
    </row>
    <row r="24" spans="1:17" ht="80.099999999999994" customHeight="1" thickBot="1" x14ac:dyDescent="0.45">
      <c r="A24" s="175"/>
      <c r="B24" s="176"/>
      <c r="C24" s="51" t="str">
        <f t="shared" si="1"/>
        <v/>
      </c>
      <c r="D24" s="58" t="str">
        <f t="shared" si="4"/>
        <v/>
      </c>
      <c r="E24" s="159">
        <f>+IFERROR(VLOOKUP(A24,'2. RECURSOS-GASTOS'!A$5:A$18,1,0),1)</f>
        <v>1</v>
      </c>
      <c r="F24" s="160">
        <f t="shared" si="3"/>
        <v>2</v>
      </c>
      <c r="L24" s="78">
        <f t="shared" si="0"/>
        <v>0</v>
      </c>
    </row>
    <row r="25" spans="1:17" ht="19.5" thickBot="1" x14ac:dyDescent="0.45">
      <c r="A25" s="37"/>
      <c r="B25" s="36"/>
      <c r="C25" s="32"/>
      <c r="D25" s="32"/>
    </row>
    <row r="26" spans="1:17" s="38" customFormat="1" ht="37.5" customHeight="1" thickBot="1" x14ac:dyDescent="0.5">
      <c r="A26" s="456" t="s">
        <v>58</v>
      </c>
      <c r="B26" s="457"/>
      <c r="C26" s="457"/>
      <c r="D26" s="458"/>
      <c r="E26" s="158"/>
      <c r="F26" s="158"/>
      <c r="G26" s="158"/>
      <c r="H26" s="158"/>
      <c r="I26" s="158"/>
      <c r="J26" s="158"/>
      <c r="K26" s="158"/>
      <c r="L26" s="158"/>
      <c r="M26" s="158"/>
      <c r="N26" s="158"/>
      <c r="O26" s="158"/>
      <c r="P26" s="158"/>
      <c r="Q26" s="158"/>
    </row>
    <row r="27" spans="1:17" ht="42" customHeight="1" thickBot="1" x14ac:dyDescent="0.45">
      <c r="A27" s="65" t="s">
        <v>179</v>
      </c>
      <c r="B27" s="66" t="s">
        <v>79</v>
      </c>
      <c r="C27" s="466" t="s">
        <v>52</v>
      </c>
      <c r="D27" s="467"/>
    </row>
    <row r="28" spans="1:17" ht="80.099999999999994" customHeight="1" x14ac:dyDescent="0.4">
      <c r="A28" s="72"/>
      <c r="B28" s="73"/>
      <c r="C28" s="259" t="str">
        <f>+IF(L28=0,"",IF(E28=1,"LA COLABORACION NO EXISTE. CORREGIR",IF(L28&gt;1,"LA COLABORACION ESTÁ DUPLICADA. CORREGIR","")))</f>
        <v/>
      </c>
      <c r="D28" s="259" t="str">
        <f t="shared" ref="D28:D33" si="5">+IF(F28=1,"FALTAN CAMPOS POR CUMPLIMENTAR","")</f>
        <v/>
      </c>
      <c r="E28" s="159">
        <f>+IFERROR(VLOOKUP(A28,'2. RECURSOS-GASTOS'!A$25:A$30,1,0),1)</f>
        <v>1</v>
      </c>
      <c r="F28" s="160">
        <f t="shared" ref="F28:F33" si="6">+COUNTBLANK(A28:B28)</f>
        <v>2</v>
      </c>
      <c r="L28" s="78">
        <f>+COUNTIF(A$28:A$34,A28)</f>
        <v>0</v>
      </c>
    </row>
    <row r="29" spans="1:17" ht="80.099999999999994" customHeight="1" x14ac:dyDescent="0.4">
      <c r="A29" s="72"/>
      <c r="B29" s="73"/>
      <c r="C29" s="259" t="str">
        <f t="shared" ref="C29:C33" si="7">+IF(L29=0,"",IF(E29=1,"LA COLABORACION NO EXISTE. CORREGIR",IF(L29&gt;1,"LA COLABORACION ESTÁ DUPLICADA. CORREGIR","")))</f>
        <v/>
      </c>
      <c r="D29" s="259" t="str">
        <f t="shared" si="5"/>
        <v/>
      </c>
      <c r="E29" s="159">
        <f>+IFERROR(VLOOKUP(A29,'2. RECURSOS-GASTOS'!A$25:A$30,1,0),1)</f>
        <v>1</v>
      </c>
      <c r="F29" s="160">
        <f t="shared" si="6"/>
        <v>2</v>
      </c>
      <c r="L29" s="78">
        <f t="shared" ref="L29:L33" si="8">+COUNTIF(A$28:A$34,A29)</f>
        <v>0</v>
      </c>
    </row>
    <row r="30" spans="1:17" ht="80.099999999999994" customHeight="1" x14ac:dyDescent="0.4">
      <c r="A30" s="72"/>
      <c r="B30" s="73"/>
      <c r="C30" s="259" t="str">
        <f t="shared" si="7"/>
        <v/>
      </c>
      <c r="D30" s="259" t="str">
        <f t="shared" si="5"/>
        <v/>
      </c>
      <c r="E30" s="159">
        <f>+IFERROR(VLOOKUP(A30,'2. RECURSOS-GASTOS'!A$25:A$30,1,0),1)</f>
        <v>1</v>
      </c>
      <c r="F30" s="160">
        <f t="shared" si="6"/>
        <v>2</v>
      </c>
      <c r="L30" s="78">
        <f t="shared" si="8"/>
        <v>0</v>
      </c>
    </row>
    <row r="31" spans="1:17" ht="80.099999999999994" customHeight="1" x14ac:dyDescent="0.4">
      <c r="A31" s="72"/>
      <c r="B31" s="73"/>
      <c r="C31" s="259" t="str">
        <f t="shared" si="7"/>
        <v/>
      </c>
      <c r="D31" s="259" t="str">
        <f t="shared" si="5"/>
        <v/>
      </c>
      <c r="E31" s="159">
        <f>+IFERROR(VLOOKUP(A31,'2. RECURSOS-GASTOS'!A$25:A$30,1,0),1)</f>
        <v>1</v>
      </c>
      <c r="F31" s="160">
        <f t="shared" si="6"/>
        <v>2</v>
      </c>
      <c r="L31" s="78">
        <f t="shared" si="8"/>
        <v>0</v>
      </c>
    </row>
    <row r="32" spans="1:17" ht="80.099999999999994" customHeight="1" x14ac:dyDescent="0.4">
      <c r="A32" s="72"/>
      <c r="B32" s="73"/>
      <c r="C32" s="259" t="str">
        <f t="shared" si="7"/>
        <v/>
      </c>
      <c r="D32" s="259" t="str">
        <f t="shared" si="5"/>
        <v/>
      </c>
      <c r="E32" s="159">
        <f>+IFERROR(VLOOKUP(A32,'2. RECURSOS-GASTOS'!A$25:A$30,1,0),1)</f>
        <v>1</v>
      </c>
      <c r="F32" s="160">
        <f t="shared" si="6"/>
        <v>2</v>
      </c>
      <c r="L32" s="78">
        <f t="shared" si="8"/>
        <v>0</v>
      </c>
    </row>
    <row r="33" spans="1:17" ht="80.099999999999994" customHeight="1" thickBot="1" x14ac:dyDescent="0.45">
      <c r="A33" s="74"/>
      <c r="B33" s="75"/>
      <c r="C33" s="259" t="str">
        <f t="shared" si="7"/>
        <v/>
      </c>
      <c r="D33" s="259" t="str">
        <f t="shared" si="5"/>
        <v/>
      </c>
      <c r="E33" s="159">
        <f>+IFERROR(VLOOKUP(A33,'2. RECURSOS-GASTOS'!A$25:A$30,1,0),1)</f>
        <v>1</v>
      </c>
      <c r="F33" s="160">
        <f t="shared" si="6"/>
        <v>2</v>
      </c>
      <c r="L33" s="78">
        <f t="shared" si="8"/>
        <v>0</v>
      </c>
    </row>
    <row r="34" spans="1:17" ht="19.5" thickBot="1" x14ac:dyDescent="0.45">
      <c r="A34" s="36"/>
      <c r="B34" s="36"/>
      <c r="C34" s="32"/>
      <c r="D34" s="32"/>
    </row>
    <row r="35" spans="1:17" s="38" customFormat="1" ht="40.5" customHeight="1" thickBot="1" x14ac:dyDescent="0.5">
      <c r="A35" s="456" t="s">
        <v>60</v>
      </c>
      <c r="B35" s="457"/>
      <c r="C35" s="457"/>
      <c r="D35" s="458"/>
      <c r="E35" s="158"/>
      <c r="F35" s="158"/>
      <c r="G35" s="158"/>
      <c r="H35" s="158"/>
      <c r="I35" s="158"/>
      <c r="J35" s="158"/>
      <c r="K35" s="158"/>
      <c r="L35" s="158"/>
      <c r="M35" s="158"/>
      <c r="N35" s="158"/>
      <c r="O35" s="158"/>
      <c r="P35" s="158"/>
      <c r="Q35" s="158"/>
    </row>
    <row r="36" spans="1:17" ht="42" customHeight="1" thickBot="1" x14ac:dyDescent="0.45">
      <c r="A36" s="65" t="s">
        <v>80</v>
      </c>
      <c r="B36" s="66" t="s">
        <v>186</v>
      </c>
      <c r="C36" s="466" t="s">
        <v>52</v>
      </c>
      <c r="D36" s="467"/>
    </row>
    <row r="37" spans="1:17" ht="80.099999999999994" customHeight="1" x14ac:dyDescent="0.4">
      <c r="A37" s="177"/>
      <c r="B37" s="178"/>
      <c r="C37" s="259" t="str">
        <f>+IF(L37=0,"",IF(E37=1,"EL ACTIVO MATERIAL NO EXISTE. CORREGIR",IF(L37&gt;1,"EL ACTIVO MATERIAL ESTÁ DUPLICADO. CORREGIR","")))</f>
        <v/>
      </c>
      <c r="D37" s="259" t="str">
        <f>+IF(F37=1,"FALTAN CAMPOS POR CUMPLIMENTAR","")</f>
        <v/>
      </c>
      <c r="E37" s="159">
        <f>+IFERROR(VLOOKUP(A37,'2. RECURSOS-GASTOS'!A$34:A$39,1,0),1)</f>
        <v>1</v>
      </c>
      <c r="F37" s="160">
        <f t="shared" ref="F37:F42" si="9">+COUNTBLANK(A37:B37)</f>
        <v>2</v>
      </c>
      <c r="L37" s="78">
        <f t="shared" ref="L37:L42" si="10">+COUNTIF(A$37:A$42,A37)</f>
        <v>0</v>
      </c>
    </row>
    <row r="38" spans="1:17" ht="80.099999999999994" customHeight="1" x14ac:dyDescent="0.4">
      <c r="A38" s="177"/>
      <c r="B38" s="178"/>
      <c r="C38" s="259" t="str">
        <f t="shared" ref="C38:C42" si="11">+IF(L38=0,"",IF(E38=1,"EL ACTIVO MATERIAL NO EXISTE. CORREGIR",IF(L38&gt;1,"EL ACTIVO MATERIAL ESTÁ DUPLICADO. CORREGIR","")))</f>
        <v/>
      </c>
      <c r="D38" s="259" t="str">
        <f t="shared" ref="D38:D42" si="12">+IF(F38=1,"FALTAN CAMPOS POR CUMPLIMENTAR","")</f>
        <v/>
      </c>
      <c r="E38" s="159">
        <f>+IFERROR(VLOOKUP(A38,'2. RECURSOS-GASTOS'!A$34:A$39,1,0),1)</f>
        <v>1</v>
      </c>
      <c r="F38" s="160">
        <f t="shared" si="9"/>
        <v>2</v>
      </c>
      <c r="L38" s="78">
        <f t="shared" si="10"/>
        <v>0</v>
      </c>
    </row>
    <row r="39" spans="1:17" ht="80.099999999999994" customHeight="1" x14ac:dyDescent="0.4">
      <c r="A39" s="177"/>
      <c r="B39" s="178"/>
      <c r="C39" s="259" t="str">
        <f t="shared" si="11"/>
        <v/>
      </c>
      <c r="D39" s="259" t="str">
        <f t="shared" si="12"/>
        <v/>
      </c>
      <c r="E39" s="159">
        <f>+IFERROR(VLOOKUP(A39,'2. RECURSOS-GASTOS'!A$34:A$39,1,0),1)</f>
        <v>1</v>
      </c>
      <c r="F39" s="160">
        <f t="shared" si="9"/>
        <v>2</v>
      </c>
      <c r="L39" s="78">
        <f t="shared" si="10"/>
        <v>0</v>
      </c>
    </row>
    <row r="40" spans="1:17" ht="80.099999999999994" customHeight="1" x14ac:dyDescent="0.4">
      <c r="A40" s="177"/>
      <c r="B40" s="178"/>
      <c r="C40" s="259" t="str">
        <f t="shared" si="11"/>
        <v/>
      </c>
      <c r="D40" s="259" t="str">
        <f t="shared" si="12"/>
        <v/>
      </c>
      <c r="E40" s="159">
        <f>+IFERROR(VLOOKUP(A40,'2. RECURSOS-GASTOS'!A$34:A$39,1,0),1)</f>
        <v>1</v>
      </c>
      <c r="F40" s="160">
        <f t="shared" si="9"/>
        <v>2</v>
      </c>
      <c r="L40" s="78">
        <f t="shared" si="10"/>
        <v>0</v>
      </c>
    </row>
    <row r="41" spans="1:17" ht="80.099999999999994" customHeight="1" x14ac:dyDescent="0.4">
      <c r="A41" s="177"/>
      <c r="B41" s="178"/>
      <c r="C41" s="259" t="str">
        <f t="shared" si="11"/>
        <v/>
      </c>
      <c r="D41" s="259" t="str">
        <f t="shared" si="12"/>
        <v/>
      </c>
      <c r="E41" s="159">
        <f>+IFERROR(VLOOKUP(A41,'2. RECURSOS-GASTOS'!A$34:A$39,1,0),1)</f>
        <v>1</v>
      </c>
      <c r="F41" s="160">
        <f t="shared" si="9"/>
        <v>2</v>
      </c>
      <c r="L41" s="78">
        <f t="shared" si="10"/>
        <v>0</v>
      </c>
    </row>
    <row r="42" spans="1:17" ht="80.099999999999994" customHeight="1" thickBot="1" x14ac:dyDescent="0.45">
      <c r="A42" s="179"/>
      <c r="B42" s="180"/>
      <c r="C42" s="259" t="str">
        <f t="shared" si="11"/>
        <v/>
      </c>
      <c r="D42" s="259" t="str">
        <f t="shared" si="12"/>
        <v/>
      </c>
      <c r="E42" s="159">
        <f>+IFERROR(VLOOKUP(A42,'2. RECURSOS-GASTOS'!A$34:A$39,1,0),1)</f>
        <v>1</v>
      </c>
      <c r="F42" s="160">
        <f t="shared" si="9"/>
        <v>2</v>
      </c>
      <c r="L42" s="78">
        <f t="shared" si="10"/>
        <v>0</v>
      </c>
    </row>
    <row r="43" spans="1:17" ht="19.5" thickBot="1" x14ac:dyDescent="0.45">
      <c r="A43" s="36"/>
      <c r="B43" s="36"/>
      <c r="C43" s="32"/>
      <c r="D43" s="32"/>
    </row>
    <row r="44" spans="1:17" s="38" customFormat="1" ht="40.5" customHeight="1" thickBot="1" x14ac:dyDescent="0.5">
      <c r="A44" s="456" t="s">
        <v>64</v>
      </c>
      <c r="B44" s="457"/>
      <c r="C44" s="457"/>
      <c r="D44" s="458"/>
      <c r="E44" s="158"/>
      <c r="F44" s="158"/>
      <c r="G44" s="158"/>
      <c r="H44" s="158"/>
      <c r="I44" s="158"/>
      <c r="J44" s="158"/>
      <c r="K44" s="158"/>
      <c r="L44" s="158"/>
      <c r="M44" s="158"/>
      <c r="N44" s="158"/>
      <c r="O44" s="158"/>
      <c r="P44" s="158"/>
      <c r="Q44" s="158"/>
    </row>
    <row r="45" spans="1:17" ht="42" customHeight="1" thickBot="1" x14ac:dyDescent="0.45">
      <c r="A45" s="65" t="s">
        <v>80</v>
      </c>
      <c r="B45" s="66" t="s">
        <v>184</v>
      </c>
      <c r="C45" s="466" t="s">
        <v>52</v>
      </c>
      <c r="D45" s="467"/>
    </row>
    <row r="46" spans="1:17" ht="80.099999999999994" customHeight="1" x14ac:dyDescent="0.4">
      <c r="A46" s="181"/>
      <c r="B46" s="182"/>
      <c r="C46" s="259" t="str">
        <f>+IF(L46=0,"",IF(E46=1,"EL ACTIVO INMATERIAL NO EXISTE. CORREGIR",IF(L46&gt;1,"EL ACTIVO INMATERIAL ESTÁ DUPLICADO. CORREGIR","")))</f>
        <v/>
      </c>
      <c r="D46" s="259" t="str">
        <f t="shared" ref="D46:D51" si="13">+IF(F46=1,"FALTAN CAMPOS POR CUMPLIMENTAR","")</f>
        <v/>
      </c>
      <c r="E46" s="159">
        <f>+IFERROR(VLOOKUP(A46,'2. RECURSOS-GASTOS'!A$43:A$48,1,0),1)</f>
        <v>1</v>
      </c>
      <c r="F46" s="160">
        <f t="shared" ref="F46:F51" si="14">+COUNTBLANK(A46:B46)</f>
        <v>2</v>
      </c>
      <c r="L46" s="78">
        <f>+COUNTIF(A$46:A$51,A46)</f>
        <v>0</v>
      </c>
    </row>
    <row r="47" spans="1:17" ht="80.099999999999994" customHeight="1" x14ac:dyDescent="0.4">
      <c r="A47" s="183"/>
      <c r="B47" s="39"/>
      <c r="C47" s="259" t="str">
        <f t="shared" ref="C47:C51" si="15">+IF(L47=0,"",IF(E47=1,"EL ACTIVO INMATERIAL NO EXISTE. CORREGIR",IF(L47&gt;1,"EL ACTIVO INMATERIAL ESTÁ DUPLICADO. CORREGIR","")))</f>
        <v/>
      </c>
      <c r="D47" s="259" t="str">
        <f t="shared" si="13"/>
        <v/>
      </c>
      <c r="E47" s="159">
        <f>+IFERROR(VLOOKUP(A47,'2. RECURSOS-GASTOS'!A$43:A$48,1,0),1)</f>
        <v>1</v>
      </c>
      <c r="F47" s="160">
        <f t="shared" si="14"/>
        <v>2</v>
      </c>
      <c r="L47" s="78">
        <f t="shared" ref="L47:L51" si="16">+COUNTIF(A$46:A$51,A47)</f>
        <v>0</v>
      </c>
    </row>
    <row r="48" spans="1:17" ht="80.099999999999994" customHeight="1" x14ac:dyDescent="0.4">
      <c r="A48" s="183"/>
      <c r="B48" s="39"/>
      <c r="C48" s="259" t="str">
        <f t="shared" si="15"/>
        <v/>
      </c>
      <c r="D48" s="259" t="str">
        <f t="shared" si="13"/>
        <v/>
      </c>
      <c r="E48" s="159">
        <f>+IFERROR(VLOOKUP(A48,'2. RECURSOS-GASTOS'!A$43:A$48,1,0),1)</f>
        <v>1</v>
      </c>
      <c r="F48" s="160">
        <f t="shared" si="14"/>
        <v>2</v>
      </c>
      <c r="L48" s="78">
        <f t="shared" si="16"/>
        <v>0</v>
      </c>
    </row>
    <row r="49" spans="1:17" ht="80.099999999999994" customHeight="1" x14ac:dyDescent="0.4">
      <c r="A49" s="183"/>
      <c r="B49" s="39"/>
      <c r="C49" s="259" t="str">
        <f t="shared" si="15"/>
        <v/>
      </c>
      <c r="D49" s="259" t="str">
        <f t="shared" si="13"/>
        <v/>
      </c>
      <c r="E49" s="159">
        <f>+IFERROR(VLOOKUP(A49,'2. RECURSOS-GASTOS'!A$43:A$48,1,0),1)</f>
        <v>1</v>
      </c>
      <c r="F49" s="160">
        <f t="shared" si="14"/>
        <v>2</v>
      </c>
      <c r="L49" s="78">
        <f t="shared" si="16"/>
        <v>0</v>
      </c>
    </row>
    <row r="50" spans="1:17" ht="80.099999999999994" customHeight="1" x14ac:dyDescent="0.4">
      <c r="A50" s="183"/>
      <c r="B50" s="39"/>
      <c r="C50" s="259" t="str">
        <f t="shared" si="15"/>
        <v/>
      </c>
      <c r="D50" s="259" t="str">
        <f t="shared" si="13"/>
        <v/>
      </c>
      <c r="E50" s="159">
        <f>+IFERROR(VLOOKUP(A50,'2. RECURSOS-GASTOS'!A$43:A$48,1,0),1)</f>
        <v>1</v>
      </c>
      <c r="F50" s="160">
        <f t="shared" si="14"/>
        <v>2</v>
      </c>
      <c r="L50" s="78">
        <f t="shared" si="16"/>
        <v>0</v>
      </c>
    </row>
    <row r="51" spans="1:17" ht="80.099999999999994" customHeight="1" thickBot="1" x14ac:dyDescent="0.45">
      <c r="A51" s="184"/>
      <c r="B51" s="40"/>
      <c r="C51" s="259" t="str">
        <f t="shared" si="15"/>
        <v/>
      </c>
      <c r="D51" s="259" t="str">
        <f t="shared" si="13"/>
        <v/>
      </c>
      <c r="E51" s="159">
        <f>+IFERROR(VLOOKUP(A51,'2. RECURSOS-GASTOS'!A$43:A$48,1,0),1)</f>
        <v>1</v>
      </c>
      <c r="F51" s="160">
        <f t="shared" si="14"/>
        <v>2</v>
      </c>
      <c r="L51" s="78">
        <f t="shared" si="16"/>
        <v>0</v>
      </c>
    </row>
    <row r="52" spans="1:17" ht="19.5" thickBot="1" x14ac:dyDescent="0.45">
      <c r="A52" s="36"/>
      <c r="B52" s="36"/>
      <c r="C52" s="32"/>
      <c r="D52" s="32"/>
    </row>
    <row r="53" spans="1:17" s="38" customFormat="1" ht="34.5" customHeight="1" thickBot="1" x14ac:dyDescent="0.5">
      <c r="A53" s="456" t="s">
        <v>68</v>
      </c>
      <c r="B53" s="457"/>
      <c r="C53" s="457"/>
      <c r="D53" s="458"/>
      <c r="E53" s="158"/>
      <c r="F53" s="158"/>
      <c r="G53" s="158"/>
      <c r="H53" s="158"/>
      <c r="I53" s="158"/>
      <c r="J53" s="158"/>
      <c r="K53" s="158"/>
      <c r="L53" s="158"/>
      <c r="M53" s="158"/>
      <c r="N53" s="158"/>
      <c r="O53" s="158"/>
      <c r="P53" s="158"/>
      <c r="Q53" s="158"/>
    </row>
    <row r="54" spans="1:17" ht="42" customHeight="1" thickBot="1" x14ac:dyDescent="0.45">
      <c r="A54" s="65" t="s">
        <v>82</v>
      </c>
      <c r="B54" s="66" t="s">
        <v>83</v>
      </c>
      <c r="C54" s="466" t="s">
        <v>52</v>
      </c>
      <c r="D54" s="467"/>
    </row>
    <row r="55" spans="1:17" ht="80.099999999999994" customHeight="1" x14ac:dyDescent="0.4">
      <c r="A55" s="183"/>
      <c r="B55" s="185"/>
      <c r="C55" s="259" t="str">
        <f>+IF(L55=0,"",IF(E55=1,"EL GASTO DE VIAJE NO EXISTE. CORREGIR",IF(L55&gt;1,"EL GASTO DE VIAJE ESTÁ DUPLICADO. CORREGIR","")))</f>
        <v/>
      </c>
      <c r="D55" s="259" t="str">
        <f t="shared" ref="D55:D60" si="17">+IF(F55=1,"FALTAN CAMPOS POR CUMPLIMENTAR","")</f>
        <v/>
      </c>
      <c r="E55" s="159">
        <f>+IFERROR(VLOOKUP(A55,'2. RECURSOS-GASTOS'!A$52:A$57,1,0),1)</f>
        <v>1</v>
      </c>
      <c r="F55" s="160">
        <f t="shared" ref="F55:F60" si="18">+COUNTBLANK(A55:B55)</f>
        <v>2</v>
      </c>
      <c r="L55" s="78">
        <f>+COUNTIF(A$55:A$60,A55)</f>
        <v>0</v>
      </c>
    </row>
    <row r="56" spans="1:17" ht="80.099999999999994" customHeight="1" x14ac:dyDescent="0.4">
      <c r="A56" s="183"/>
      <c r="B56" s="185"/>
      <c r="C56" s="259" t="str">
        <f t="shared" ref="C56:C60" si="19">+IF(L56=0,"",IF(E56=1,"EL GASTO DE VIAJE NO EXISTE. CORREGIR",IF(L56&gt;1,"EL GASTO DE VIAJE ESTÁ DUPLICADO. CORREGIR","")))</f>
        <v/>
      </c>
      <c r="D56" s="259" t="str">
        <f t="shared" si="17"/>
        <v/>
      </c>
      <c r="E56" s="159">
        <f>+IFERROR(VLOOKUP(A56,'2. RECURSOS-GASTOS'!A$52:A$57,1,0),1)</f>
        <v>1</v>
      </c>
      <c r="F56" s="160">
        <f t="shared" si="18"/>
        <v>2</v>
      </c>
      <c r="L56" s="78">
        <f t="shared" ref="L56:L60" si="20">+COUNTIF(A$55:A$60,A56)</f>
        <v>0</v>
      </c>
    </row>
    <row r="57" spans="1:17" ht="80.099999999999994" customHeight="1" x14ac:dyDescent="0.4">
      <c r="A57" s="183"/>
      <c r="B57" s="185"/>
      <c r="C57" s="259" t="str">
        <f t="shared" si="19"/>
        <v/>
      </c>
      <c r="D57" s="259" t="str">
        <f t="shared" si="17"/>
        <v/>
      </c>
      <c r="E57" s="159">
        <f>+IFERROR(VLOOKUP(A57,'2. RECURSOS-GASTOS'!A$52:A$57,1,0),1)</f>
        <v>1</v>
      </c>
      <c r="F57" s="160">
        <f t="shared" si="18"/>
        <v>2</v>
      </c>
      <c r="L57" s="78">
        <f t="shared" si="20"/>
        <v>0</v>
      </c>
    </row>
    <row r="58" spans="1:17" ht="80.099999999999994" customHeight="1" x14ac:dyDescent="0.4">
      <c r="A58" s="186"/>
      <c r="B58" s="187"/>
      <c r="C58" s="259" t="str">
        <f t="shared" si="19"/>
        <v/>
      </c>
      <c r="D58" s="259" t="str">
        <f t="shared" si="17"/>
        <v/>
      </c>
      <c r="E58" s="159">
        <f>+IFERROR(VLOOKUP(A58,'2. RECURSOS-GASTOS'!A$52:A$57,1,0),1)</f>
        <v>1</v>
      </c>
      <c r="F58" s="160">
        <f t="shared" si="18"/>
        <v>2</v>
      </c>
      <c r="L58" s="78">
        <f t="shared" si="20"/>
        <v>0</v>
      </c>
    </row>
    <row r="59" spans="1:17" ht="80.099999999999994" customHeight="1" x14ac:dyDescent="0.4">
      <c r="A59" s="186"/>
      <c r="B59" s="187"/>
      <c r="C59" s="259" t="str">
        <f t="shared" si="19"/>
        <v/>
      </c>
      <c r="D59" s="259" t="str">
        <f t="shared" si="17"/>
        <v/>
      </c>
      <c r="E59" s="159">
        <f>+IFERROR(VLOOKUP(A59,'2. RECURSOS-GASTOS'!A$52:A$57,1,0),1)</f>
        <v>1</v>
      </c>
      <c r="F59" s="160">
        <f t="shared" si="18"/>
        <v>2</v>
      </c>
      <c r="L59" s="78">
        <f t="shared" si="20"/>
        <v>0</v>
      </c>
    </row>
    <row r="60" spans="1:17" ht="80.099999999999994" customHeight="1" thickBot="1" x14ac:dyDescent="0.45">
      <c r="A60" s="188"/>
      <c r="B60" s="189"/>
      <c r="C60" s="259" t="str">
        <f t="shared" si="19"/>
        <v/>
      </c>
      <c r="D60" s="259" t="str">
        <f t="shared" si="17"/>
        <v/>
      </c>
      <c r="E60" s="159">
        <f>+IFERROR(VLOOKUP(A60,'2. RECURSOS-GASTOS'!A$52:A$57,1,0),1)</f>
        <v>1</v>
      </c>
      <c r="F60" s="160">
        <f t="shared" si="18"/>
        <v>2</v>
      </c>
      <c r="L60" s="78">
        <f t="shared" si="20"/>
        <v>0</v>
      </c>
    </row>
    <row r="61" spans="1:17" x14ac:dyDescent="0.4">
      <c r="C61" s="32"/>
      <c r="D61" s="32"/>
    </row>
    <row r="62" spans="1:17" x14ac:dyDescent="0.4">
      <c r="C62" s="32"/>
      <c r="D62" s="32"/>
    </row>
    <row r="63" spans="1:17" x14ac:dyDescent="0.4">
      <c r="C63" s="32"/>
      <c r="D63" s="32"/>
    </row>
  </sheetData>
  <sheetProtection algorithmName="SHA-512" hashValue="HEghJ4RskDGxZ3e0dzD6ymB03X6X6NYDQQljwViEYdnCov3IWYSz8rb4nqHTFgCGDrfQRiYnWufW7NUsyRxHvQ==" saltValue="vbJs2cE7B9s3xLH4v9FejQ==" spinCount="100000" sheet="1" objects="1" scenarios="1"/>
  <protectedRanges>
    <protectedRange algorithmName="SHA-512" hashValue="709R6/lJ4N3YlBjrFpvTiXFUU/b6ZL8gQLwtNoHQGFo7nANQSNpyA2194JBSfcN+lQPQkiy0gQz+ShfIas68QQ==" saltValue="rK/t5PeoZzVb4l03f5A+yg==" spinCount="100000" sqref="A11:B24" name="Rango1"/>
    <protectedRange algorithmName="SHA-512" hashValue="m9VB9ejk9scBofuTPGIuLLgJBDLqfBxpslVKdwXHLacG+lWcu7aYliOLxduP/e6pLmaIc5raIqNYPQaP0NzW3g==" saltValue="hlNDnLidZ1f3cALbHnmkIg==" spinCount="100000" sqref="A11:B24" name="Rango2"/>
  </protectedRanges>
  <mergeCells count="13">
    <mergeCell ref="C54:D54"/>
    <mergeCell ref="A35:D35"/>
    <mergeCell ref="A44:D44"/>
    <mergeCell ref="A53:D53"/>
    <mergeCell ref="C10:D10"/>
    <mergeCell ref="C27:D27"/>
    <mergeCell ref="C36:D36"/>
    <mergeCell ref="C45:D45"/>
    <mergeCell ref="A9:D9"/>
    <mergeCell ref="A26:D26"/>
    <mergeCell ref="A7:D7"/>
    <mergeCell ref="B3:D3"/>
    <mergeCell ref="B2:D2"/>
  </mergeCells>
  <conditionalFormatting sqref="A11:A24">
    <cfRule type="expression" dxfId="275" priority="65">
      <formula>$L11&gt;1</formula>
    </cfRule>
  </conditionalFormatting>
  <conditionalFormatting sqref="A37:A42">
    <cfRule type="expression" dxfId="274" priority="96" stopIfTrue="1">
      <formula>$E37=1</formula>
    </cfRule>
    <cfRule type="expression" dxfId="273" priority="98">
      <formula>$L37&gt;1</formula>
    </cfRule>
  </conditionalFormatting>
  <conditionalFormatting sqref="A55:A60">
    <cfRule type="expression" dxfId="270" priority="58" stopIfTrue="1">
      <formula>$E55=1</formula>
    </cfRule>
    <cfRule type="expression" dxfId="269" priority="99">
      <formula>$L55&gt;1</formula>
    </cfRule>
  </conditionalFormatting>
  <conditionalFormatting sqref="A11:B24">
    <cfRule type="containsBlanks" dxfId="268" priority="54">
      <formula>LEN(TRIM(A11))=0</formula>
    </cfRule>
    <cfRule type="expression" dxfId="267" priority="55" stopIfTrue="1">
      <formula>$E11=1</formula>
    </cfRule>
  </conditionalFormatting>
  <conditionalFormatting sqref="A28:B33">
    <cfRule type="containsBlanks" dxfId="266" priority="35">
      <formula>LEN(TRIM(A28))=0</formula>
    </cfRule>
    <cfRule type="expression" dxfId="265" priority="85" stopIfTrue="1">
      <formula>$E28=1</formula>
    </cfRule>
    <cfRule type="expression" dxfId="264" priority="164">
      <formula>$L28&gt;1</formula>
    </cfRule>
  </conditionalFormatting>
  <conditionalFormatting sqref="A37:B42">
    <cfRule type="containsBlanks" dxfId="263" priority="59">
      <formula>LEN(TRIM(A37))=0</formula>
    </cfRule>
  </conditionalFormatting>
  <conditionalFormatting sqref="A46:B51">
    <cfRule type="containsBlanks" dxfId="262" priority="48">
      <formula>LEN(TRIM(A46))=0</formula>
    </cfRule>
    <cfRule type="expression" dxfId="261" priority="49" stopIfTrue="1">
      <formula>$E46=1</formula>
    </cfRule>
    <cfRule type="expression" dxfId="260" priority="64">
      <formula>$L46&gt;1</formula>
    </cfRule>
  </conditionalFormatting>
  <conditionalFormatting sqref="A55:B60">
    <cfRule type="containsBlanks" dxfId="259" priority="57">
      <formula>LEN(TRIM(A55))=0</formula>
    </cfRule>
  </conditionalFormatting>
  <conditionalFormatting sqref="B2:B3">
    <cfRule type="containsBlanks" dxfId="247" priority="82">
      <formula>LEN(TRIM(B2))=0</formula>
    </cfRule>
  </conditionalFormatting>
  <hyperlinks>
    <hyperlink ref="C1" location="'7. CRONOGRAMA DE ACTIVIDADES'!A1" display="IR A CRONOGRAMA" xr:uid="{2E912B94-B565-46DD-9393-7627DB6CA232}"/>
    <hyperlink ref="D1" location="'2. RECURSOS-GASTOS'!A1" display="IR A RECURSOS-GASTOS" xr:uid="{9F364997-EE88-430F-9875-B1E6CDC7E97D}"/>
    <hyperlink ref="G1" location="'3. ACTIVIDAD 1'!A37" display="IR A INVERSIONES MATERIALES" xr:uid="{5610906E-D77B-4EA9-93FA-2276C156F464}"/>
    <hyperlink ref="H1" location="'3. ACTIVIDAD 1'!A46" display="IR A INVERSIONES INMATERIALES MATERIALES" xr:uid="{575927AD-E92B-4417-B417-0F8CE84ED223}"/>
    <hyperlink ref="I1" location="'3. ACTIVIDAD 1'!A55" display="IR A INVERSIONES GASTOS DE VIAJE" xr:uid="{C283CDE7-44E7-47F7-B077-28C09C4FCCE2}"/>
    <hyperlink ref="F1" location="'3. ACTIVIDAD 1'!A28" display="IR A COLABORACIONES EXTERNAS" xr:uid="{597494E4-64F9-4DC4-B3C4-A9E87E6EE46A}"/>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68" stopIfTrue="1" id="{80A6E37A-AE4C-402F-AEF7-64472A7B6D99}">
            <xm:f>#REF!='0. INSTRUCCIONES'!$A$18</xm:f>
            <x14:dxf>
              <fill>
                <patternFill>
                  <bgColor rgb="FFFF0000"/>
                </patternFill>
              </fill>
            </x14:dxf>
          </x14:cfRule>
          <x14:cfRule type="expression" priority="69" stopIfTrue="1" id="{1ABEC04D-EC2F-4D34-91C0-83D110E4DF14}">
            <xm:f>#REF!='0. INSTRUCCIONES'!$A$19</xm:f>
            <x14:dxf>
              <fill>
                <patternFill>
                  <bgColor rgb="FFFF0000"/>
                </patternFill>
              </fill>
            </x14:dxf>
          </x14:cfRule>
          <xm:sqref>A44</xm:sqref>
        </x14:conditionalFormatting>
        <x14:conditionalFormatting xmlns:xm="http://schemas.microsoft.com/office/excel/2006/main">
          <x14:cfRule type="expression" priority="52" stopIfTrue="1" id="{61BF3ED6-8234-40CF-B318-B14E2F554EC9}">
            <xm:f>+'1. DATOS BASICOS'!$C$6='0. INSTRUCCIONES'!$A$18</xm:f>
            <x14:dxf>
              <font>
                <color rgb="FFFF0000"/>
              </font>
              <fill>
                <patternFill>
                  <bgColor rgb="FFFF0000"/>
                </patternFill>
              </fill>
            </x14:dxf>
          </x14:cfRule>
          <x14:cfRule type="expression" priority="53" stopIfTrue="1" id="{8539FE9F-E79D-4FBC-9DFA-119E4C8AE166}">
            <xm:f>+'1. DATOS BASICOS'!$C$6='0. INSTRUCCIONES'!$A$19</xm:f>
            <x14:dxf>
              <font>
                <color rgb="FFFF0000"/>
              </font>
              <fill>
                <patternFill>
                  <bgColor rgb="FFFF0000"/>
                </patternFill>
              </fill>
            </x14:dxf>
          </x14:cfRule>
          <xm:sqref>A10:C10 A11:D24</xm:sqref>
        </x14:conditionalFormatting>
        <x14:conditionalFormatting xmlns:xm="http://schemas.microsoft.com/office/excel/2006/main">
          <x14:cfRule type="expression" priority="66" stopIfTrue="1" id="{82E5463E-10A4-4F11-AF3B-32A355FB428C}">
            <xm:f>#REF!='0. INSTRUCCIONES'!$A$18</xm:f>
            <x14:dxf>
              <fill>
                <patternFill>
                  <bgColor rgb="FFFF0000"/>
                </patternFill>
              </fill>
            </x14:dxf>
          </x14:cfRule>
          <x14:cfRule type="expression" priority="67" stopIfTrue="1" id="{DE1FA1F9-B84B-41E0-BCBD-B9C39D24F34F}">
            <xm:f>#REF!='0. INSTRUCCIONES'!$A$19</xm:f>
            <x14:dxf>
              <fill>
                <patternFill>
                  <bgColor rgb="FFFF0000"/>
                </patternFill>
              </fill>
            </x14:dxf>
          </x14:cfRule>
          <xm:sqref>A10:C10</xm:sqref>
        </x14:conditionalFormatting>
        <x14:conditionalFormatting xmlns:xm="http://schemas.microsoft.com/office/excel/2006/main">
          <x14:cfRule type="expression" priority="50" stopIfTrue="1" id="{0CDE137C-16FF-4337-8B2A-274A7C82284C}">
            <xm:f>+'1. DATOS BASICOS'!$C$6='0. INSTRUCCIONES'!$A$21</xm:f>
            <x14:dxf>
              <font>
                <color rgb="FFFF0000"/>
              </font>
              <fill>
                <patternFill>
                  <bgColor rgb="FFFF0000"/>
                </patternFill>
              </fill>
            </x14:dxf>
          </x14:cfRule>
          <x14:cfRule type="expression" priority="51" stopIfTrue="1" id="{E2B0AA2C-FD2D-4077-ABA3-40CDD647C579}">
            <xm:f>+'1. DATOS BASICOS'!$C$6='0. INSTRUCCIONES'!$A$20</xm:f>
            <x14:dxf>
              <font>
                <color rgb="FFFF0000"/>
              </font>
              <fill>
                <patternFill>
                  <bgColor rgb="FFFF0000"/>
                </patternFill>
              </fill>
            </x14:dxf>
          </x14:cfRule>
          <xm:sqref>A36:D42</xm:sqref>
        </x14:conditionalFormatting>
        <x14:conditionalFormatting xmlns:xm="http://schemas.microsoft.com/office/excel/2006/main">
          <x14:cfRule type="expression" priority="43" stopIfTrue="1" id="{DA0985E4-CDC4-4057-BA98-4A0CB55CABC3}">
            <xm:f>+'1. DATOS BASICOS'!$C$6='0. INSTRUCCIONES'!$A$21</xm:f>
            <x14:dxf>
              <font>
                <color rgb="FFFF0000"/>
              </font>
              <fill>
                <patternFill>
                  <bgColor rgb="FFFF0000"/>
                </patternFill>
              </fill>
            </x14:dxf>
          </x14:cfRule>
          <x14:cfRule type="expression" priority="44" stopIfTrue="1" id="{2638D2C4-CFBC-4738-A855-5EBCE0003BAC}">
            <xm:f>+'1. DATOS BASICOS'!$C$6='0. INSTRUCCIONES'!$A$20</xm:f>
            <x14:dxf>
              <font>
                <color rgb="FFFF0000"/>
              </font>
              <fill>
                <patternFill>
                  <bgColor rgb="FFFF0000"/>
                </patternFill>
              </fill>
            </x14:dxf>
          </x14:cfRule>
          <xm:sqref>A45:D51</xm:sqref>
        </x14:conditionalFormatting>
        <x14:conditionalFormatting xmlns:xm="http://schemas.microsoft.com/office/excel/2006/main">
          <x14:cfRule type="expression" priority="15" stopIfTrue="1" id="{887CD51A-977B-4722-B1D7-0119C11BA6DF}">
            <xm:f>+'1. DATOS BASICOS'!$C$6='0. INSTRUCCIONES'!$A$19</xm:f>
            <x14:dxf>
              <font>
                <color rgb="FFFF0000"/>
              </font>
              <fill>
                <patternFill>
                  <bgColor rgb="FFFF0000"/>
                </patternFill>
              </fill>
            </x14:dxf>
          </x14:cfRule>
          <x14:cfRule type="expression" priority="46" stopIfTrue="1" id="{82BF10A6-277D-46E4-BE2C-2085356D595F}">
            <xm:f>+'1. DATOS BASICOS'!$C$6='0. INSTRUCCIONES'!$A$18</xm:f>
            <x14:dxf>
              <font>
                <color rgb="FFFF0000"/>
              </font>
              <fill>
                <patternFill>
                  <bgColor rgb="FFFF0000"/>
                </patternFill>
              </fill>
            </x14:dxf>
          </x14:cfRule>
          <x14:cfRule type="expression" priority="56" stopIfTrue="1" id="{7CB36B9C-FC3A-4D6D-8E2D-14A875AFE9EF}">
            <xm:f>+'1. DATOS BASICOS'!$C$6='0. INSTRUCCIONES'!$A$17</xm:f>
            <x14:dxf>
              <font>
                <color rgb="FFFF0000"/>
              </font>
              <fill>
                <patternFill>
                  <bgColor rgb="FFFF0000"/>
                </patternFill>
              </fill>
            </x14:dxf>
          </x14:cfRule>
          <xm:sqref>A54:D60</xm:sqref>
        </x14:conditionalFormatting>
        <x14:conditionalFormatting xmlns:xm="http://schemas.microsoft.com/office/excel/2006/main">
          <x14:cfRule type="expression" priority="4" stopIfTrue="1" id="{964D917C-ACC1-4500-8DE4-8C2C755B5EBD}">
            <xm:f>+'1. DATOS BASICOS'!$C$6='0. INSTRUCCIONES'!$A$18</xm:f>
            <x14:dxf>
              <font>
                <color rgb="FFFF0000"/>
              </font>
              <fill>
                <patternFill>
                  <bgColor rgb="FFFF0000"/>
                </patternFill>
              </fill>
            </x14:dxf>
          </x14:cfRule>
          <x14:cfRule type="expression" priority="5" stopIfTrue="1" id="{2340027C-8F2B-4963-86A5-6CE408DDAE7C}">
            <xm:f>+'1. DATOS BASICOS'!$C$6='0. INSTRUCCIONES'!$A$19</xm:f>
            <x14:dxf>
              <font>
                <color rgb="FFFF0000"/>
              </font>
              <fill>
                <patternFill>
                  <bgColor rgb="FFFF0000"/>
                </patternFill>
              </fill>
            </x14:dxf>
          </x14:cfRule>
          <x14:cfRule type="expression" priority="6" stopIfTrue="1" id="{AABADEAC-B2D4-4E1B-A38D-812D4A1C5BAA}">
            <xm:f>#REF!='0. INSTRUCCIONES'!$A$18</xm:f>
            <x14:dxf>
              <fill>
                <patternFill>
                  <bgColor rgb="FFFF0000"/>
                </patternFill>
              </fill>
            </x14:dxf>
          </x14:cfRule>
          <x14:cfRule type="expression" priority="7" stopIfTrue="1" id="{3F4836F9-8559-42B5-AE0C-2C9BA8DE89B0}">
            <xm:f>#REF!='0. INSTRUCCIONES'!$A$19</xm:f>
            <x14:dxf>
              <fill>
                <patternFill>
                  <bgColor rgb="FFFF0000"/>
                </patternFill>
              </fill>
            </x14:dxf>
          </x14:cfRule>
          <xm:sqref>C54</xm:sqref>
        </x14:conditionalFormatting>
        <x14:conditionalFormatting xmlns:xm="http://schemas.microsoft.com/office/excel/2006/main">
          <x14:cfRule type="expression" priority="12" stopIfTrue="1" id="{47992ABF-2028-4D6F-9B47-BC6FB1343BBE}">
            <xm:f>+'1. DATOS BASICOS'!$C$6='0. INSTRUCCIONES'!$A$21</xm:f>
            <x14:dxf>
              <font>
                <color rgb="FFFF0000"/>
              </font>
              <fill>
                <patternFill>
                  <bgColor rgb="FFFF0000"/>
                </patternFill>
              </fill>
            </x14:dxf>
          </x14:cfRule>
          <x14:cfRule type="expression" priority="13" stopIfTrue="1" id="{BCB56FF5-8D76-42DD-A0F7-6C65D208C635}">
            <xm:f>+'1. DATOS BASICOS'!$C$6='0. INSTRUCCIONES'!$A$20</xm:f>
            <x14:dxf>
              <font>
                <color rgb="FFFF0000"/>
              </font>
              <fill>
                <patternFill>
                  <bgColor rgb="FFFF0000"/>
                </patternFill>
              </fill>
            </x14:dxf>
          </x14:cfRule>
          <xm:sqref>D46:D51</xm:sqref>
        </x14:conditionalFormatting>
        <x14:conditionalFormatting xmlns:xm="http://schemas.microsoft.com/office/excel/2006/main">
          <x14:cfRule type="expression" priority="14" stopIfTrue="1" id="{4D51286F-0733-4EF3-9B25-6B06E035D640}">
            <xm:f>+'1. DATOS BASICOS'!$C$6='0. INSTRUCCIONES'!$A$18</xm:f>
            <x14:dxf>
              <font>
                <color rgb="FFFF0000"/>
              </font>
              <fill>
                <patternFill>
                  <bgColor rgb="FFFF0000"/>
                </patternFill>
              </fill>
            </x14:dxf>
          </x14:cfRule>
          <xm:sqref>D55:D60</xm:sqref>
        </x14:conditionalFormatting>
        <x14:conditionalFormatting xmlns:xm="http://schemas.microsoft.com/office/excel/2006/main">
          <x14:cfRule type="expression" priority="22" stopIfTrue="1" id="{E7CFA760-D7AA-4CE6-AF8C-DC26A5559C38}">
            <xm:f>+'1. DATOS BASICOS'!$C$6=""</xm:f>
            <x14:dxf>
              <font>
                <color rgb="FFFF0000"/>
              </font>
              <fill>
                <patternFill>
                  <bgColor rgb="FFFF0000"/>
                </patternFill>
              </fill>
            </x14:dxf>
          </x14:cfRule>
          <xm:sqref>F11:F24</xm:sqref>
        </x14:conditionalFormatting>
        <x14:conditionalFormatting xmlns:xm="http://schemas.microsoft.com/office/excel/2006/main">
          <x14:cfRule type="expression" priority="21" stopIfTrue="1" id="{072F2004-6C0E-4989-BDBC-F921B0737945}">
            <xm:f>+'1. DATOS BASICOS'!$C$6=""</xm:f>
            <x14:dxf>
              <font>
                <color rgb="FFFF0000"/>
              </font>
              <fill>
                <patternFill>
                  <bgColor rgb="FFFF0000"/>
                </patternFill>
              </fill>
            </x14:dxf>
          </x14:cfRule>
          <xm:sqref>F28:F33</xm:sqref>
        </x14:conditionalFormatting>
        <x14:conditionalFormatting xmlns:xm="http://schemas.microsoft.com/office/excel/2006/main">
          <x14:cfRule type="expression" priority="20" stopIfTrue="1" id="{C7734D9A-4DC2-42F1-A1CC-FF17BF9BF489}">
            <xm:f>+'1. DATOS BASICOS'!$C$6=""</xm:f>
            <x14:dxf>
              <font>
                <color rgb="FFFF0000"/>
              </font>
              <fill>
                <patternFill>
                  <bgColor rgb="FFFF0000"/>
                </patternFill>
              </fill>
            </x14:dxf>
          </x14:cfRule>
          <xm:sqref>F37:F42</xm:sqref>
        </x14:conditionalFormatting>
        <x14:conditionalFormatting xmlns:xm="http://schemas.microsoft.com/office/excel/2006/main">
          <x14:cfRule type="expression" priority="19" stopIfTrue="1" id="{E41CEDB4-76C3-42BD-877D-FEABCD622543}">
            <xm:f>+'1. DATOS BASICOS'!$C$6=""</xm:f>
            <x14:dxf>
              <font>
                <color rgb="FFFF0000"/>
              </font>
              <fill>
                <patternFill>
                  <bgColor rgb="FFFF0000"/>
                </patternFill>
              </fill>
            </x14:dxf>
          </x14:cfRule>
          <xm:sqref>F46:F51</xm:sqref>
        </x14:conditionalFormatting>
        <x14:conditionalFormatting xmlns:xm="http://schemas.microsoft.com/office/excel/2006/main">
          <x14:cfRule type="expression" priority="18" stopIfTrue="1" id="{7D2DE247-3276-469B-AD80-F3FB139E0CCD}">
            <xm:f>+'1. DATOS BASICOS'!$C$6=""</xm:f>
            <x14:dxf>
              <font>
                <color rgb="FFFF0000"/>
              </font>
              <fill>
                <patternFill>
                  <bgColor rgb="FFFF0000"/>
                </patternFill>
              </fill>
            </x14:dxf>
          </x14:cfRule>
          <xm:sqref>F55:F60</xm:sqref>
        </x14:conditionalFormatting>
        <x14:conditionalFormatting xmlns:xm="http://schemas.microsoft.com/office/excel/2006/main">
          <x14:cfRule type="expression" priority="1" stopIfTrue="1" id="{94D91E4E-935D-4A67-84B8-EA6DB02F9480}">
            <xm:f>+'1. DATOS BASICOS'!$C$6=""</xm:f>
            <x14:dxf>
              <font>
                <color rgb="FFFF0000"/>
              </font>
              <fill>
                <patternFill>
                  <bgColor rgb="FFFF0000"/>
                </patternFill>
              </fill>
              <border>
                <left/>
                <right/>
                <top/>
                <bottom/>
              </border>
            </x14:dxf>
          </x14:cfRule>
          <xm:sqref>F1:I1</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A43AD1DF-2D76-4311-A7A4-3C65D5493B6C}">
          <x14:formula1>
            <xm:f>'2. RECURSOS-GASTOS'!$A$5:$A$18</xm:f>
          </x14:formula1>
          <xm:sqref>A11:A24</xm:sqref>
        </x14:dataValidation>
        <x14:dataValidation type="list" allowBlank="1" showInputMessage="1" showErrorMessage="1" xr:uid="{F2CDD169-F9B4-4932-A14F-E98D54A33343}">
          <x14:formula1>
            <xm:f>'2. RECURSOS-GASTOS'!$A$25:$A$30</xm:f>
          </x14:formula1>
          <xm:sqref>A28:A33</xm:sqref>
        </x14:dataValidation>
        <x14:dataValidation type="list" allowBlank="1" showInputMessage="1" showErrorMessage="1" xr:uid="{615F1BC7-CC0F-4911-8DC8-B4C5A9DFEE49}">
          <x14:formula1>
            <xm:f>'2. RECURSOS-GASTOS'!$A$34:$A$39</xm:f>
          </x14:formula1>
          <xm:sqref>A37:A42</xm:sqref>
        </x14:dataValidation>
        <x14:dataValidation type="list" allowBlank="1" showInputMessage="1" showErrorMessage="1" xr:uid="{77A1CA59-614A-4047-B8B5-F87E95E5F407}">
          <x14:formula1>
            <xm:f>'2. RECURSOS-GASTOS'!$A$43:$A$48</xm:f>
          </x14:formula1>
          <xm:sqref>A46:A51</xm:sqref>
        </x14:dataValidation>
        <x14:dataValidation type="list" allowBlank="1" showInputMessage="1" showErrorMessage="1" xr:uid="{6CFD99DD-EA3A-400F-A2BE-C58FFA39D8AC}">
          <x14:formula1>
            <xm:f>'2. RECURSOS-GASTOS'!$A$52:$A$57</xm:f>
          </x14:formula1>
          <xm:sqref>A55:A60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9E50E-42EB-4AA9-AAB2-1ACEFE44323E}">
  <sheetPr>
    <tabColor rgb="FFF8CBC8"/>
  </sheetPr>
  <dimension ref="A1:Q63"/>
  <sheetViews>
    <sheetView zoomScale="40" zoomScaleNormal="40" workbookViewId="0">
      <pane ySplit="1" topLeftCell="A50" activePane="bottomLeft" state="frozen"/>
      <selection pane="bottomLeft" activeCell="K17" sqref="K17"/>
    </sheetView>
  </sheetViews>
  <sheetFormatPr baseColWidth="10" defaultColWidth="11.42578125" defaultRowHeight="18.75" x14ac:dyDescent="0.4"/>
  <cols>
    <col min="1" max="1" width="42.42578125" style="33" customWidth="1"/>
    <col min="2" max="2" width="95.7109375" style="33" customWidth="1"/>
    <col min="3" max="3" width="35.5703125" style="33" customWidth="1"/>
    <col min="4" max="4" width="35" style="33" customWidth="1"/>
    <col min="5" max="5" width="18.7109375" style="78" customWidth="1"/>
    <col min="6" max="6" width="28.42578125" style="78" customWidth="1"/>
    <col min="7" max="7" width="25.140625" style="78" customWidth="1"/>
    <col min="8" max="8" width="27.5703125" style="78" customWidth="1"/>
    <col min="9" max="9" width="21.140625" style="78" customWidth="1"/>
    <col min="10" max="11" width="11.42578125" style="78"/>
    <col min="12" max="12" width="11.42578125" style="78" customWidth="1"/>
    <col min="13" max="17" width="11.42578125" style="78"/>
    <col min="18" max="16384" width="11.42578125" style="33"/>
  </cols>
  <sheetData>
    <row r="1" spans="1:17" s="37" customFormat="1" ht="142.5" customHeight="1" thickBot="1" x14ac:dyDescent="0.45">
      <c r="B1" s="104" t="s">
        <v>84</v>
      </c>
      <c r="C1" s="257" t="s">
        <v>183</v>
      </c>
      <c r="D1" s="257" t="s">
        <v>90</v>
      </c>
      <c r="E1" s="155"/>
      <c r="F1" s="256" t="s">
        <v>226</v>
      </c>
      <c r="G1" s="256" t="s">
        <v>227</v>
      </c>
      <c r="H1" s="256" t="s">
        <v>228</v>
      </c>
      <c r="I1" s="256" t="s">
        <v>229</v>
      </c>
      <c r="J1" s="156"/>
      <c r="K1" s="156"/>
      <c r="L1" s="156"/>
      <c r="M1" s="156"/>
      <c r="N1" s="156"/>
      <c r="O1" s="156"/>
      <c r="P1" s="156"/>
      <c r="Q1" s="156"/>
    </row>
    <row r="2" spans="1:17" ht="39.75" customHeight="1" thickBot="1" x14ac:dyDescent="0.45">
      <c r="A2" s="247" t="s">
        <v>73</v>
      </c>
      <c r="B2" s="463"/>
      <c r="C2" s="464"/>
      <c r="D2" s="465"/>
    </row>
    <row r="3" spans="1:17" ht="147.75" customHeight="1" thickBot="1" x14ac:dyDescent="0.45">
      <c r="A3" s="70" t="s">
        <v>74</v>
      </c>
      <c r="B3" s="460"/>
      <c r="C3" s="461"/>
      <c r="D3" s="462"/>
    </row>
    <row r="4" spans="1:17" ht="18" customHeight="1" x14ac:dyDescent="0.4">
      <c r="A4" s="42"/>
      <c r="B4" s="43"/>
      <c r="C4" s="32"/>
      <c r="D4" s="32"/>
    </row>
    <row r="5" spans="1:17" ht="18" customHeight="1" x14ac:dyDescent="0.4">
      <c r="A5" s="42"/>
      <c r="B5" s="43"/>
      <c r="C5" s="32"/>
      <c r="D5" s="32"/>
    </row>
    <row r="6" spans="1:17" ht="18" customHeight="1" x14ac:dyDescent="0.4">
      <c r="A6" s="44"/>
      <c r="B6" s="32"/>
      <c r="C6" s="32"/>
      <c r="D6" s="32"/>
    </row>
    <row r="7" spans="1:17" s="71" customFormat="1" ht="36.75" customHeight="1" x14ac:dyDescent="0.25">
      <c r="A7" s="459" t="s">
        <v>75</v>
      </c>
      <c r="B7" s="459"/>
      <c r="C7" s="459"/>
      <c r="D7" s="459"/>
      <c r="E7" s="157"/>
      <c r="F7" s="157"/>
      <c r="G7" s="157"/>
      <c r="H7" s="157"/>
      <c r="I7" s="157"/>
      <c r="J7" s="157"/>
      <c r="K7" s="157"/>
      <c r="L7" s="157"/>
      <c r="M7" s="157"/>
      <c r="N7" s="157"/>
      <c r="O7" s="157"/>
      <c r="P7" s="157"/>
      <c r="Q7" s="157"/>
    </row>
    <row r="8" spans="1:17" ht="6" customHeight="1" thickBot="1" x14ac:dyDescent="0.45">
      <c r="C8" s="32"/>
      <c r="D8" s="32"/>
    </row>
    <row r="9" spans="1:17" s="38" customFormat="1" ht="37.5" customHeight="1" thickBot="1" x14ac:dyDescent="0.5">
      <c r="A9" s="456" t="s">
        <v>76</v>
      </c>
      <c r="B9" s="457"/>
      <c r="C9" s="457"/>
      <c r="D9" s="458"/>
      <c r="E9" s="158"/>
      <c r="F9" s="158"/>
      <c r="G9" s="158"/>
      <c r="H9" s="158"/>
      <c r="I9" s="158"/>
      <c r="J9" s="158"/>
      <c r="K9" s="158"/>
      <c r="L9" s="158"/>
      <c r="M9" s="158"/>
      <c r="N9" s="158"/>
      <c r="O9" s="158"/>
      <c r="P9" s="158"/>
      <c r="Q9" s="158"/>
    </row>
    <row r="10" spans="1:17" ht="37.5" customHeight="1" thickBot="1" x14ac:dyDescent="0.45">
      <c r="A10" s="64" t="s">
        <v>196</v>
      </c>
      <c r="B10" s="67" t="s">
        <v>77</v>
      </c>
      <c r="C10" s="468" t="s">
        <v>52</v>
      </c>
      <c r="D10" s="467"/>
      <c r="L10" s="78" t="s">
        <v>78</v>
      </c>
    </row>
    <row r="11" spans="1:17" ht="80.099999999999994" customHeight="1" x14ac:dyDescent="0.4">
      <c r="A11" s="171"/>
      <c r="B11" s="172"/>
      <c r="C11" s="260" t="str">
        <f>+IF(L11=0,"",IF(E11=1,"EL PUESTO NO EXISTE. CORREGIR",IF(L11&gt;1,"EL PUESTO ESTA DUPLICADO. CORREGIR","")))</f>
        <v/>
      </c>
      <c r="D11" s="261" t="str">
        <f>+IF(F11=1,"FALTAN CAMPOS POR CUMPLIMENTAR","")</f>
        <v/>
      </c>
      <c r="E11" s="159">
        <f>+IFERROR(VLOOKUP(A11,'2. RECURSOS-GASTOS'!A$5:A$18,1,0),1)</f>
        <v>1</v>
      </c>
      <c r="F11" s="160">
        <f>+COUNTBLANK(A11:B11)</f>
        <v>2</v>
      </c>
      <c r="L11" s="78">
        <f t="shared" ref="L11:L24" si="0">+COUNTIF(A$11:A$24,A11)</f>
        <v>0</v>
      </c>
    </row>
    <row r="12" spans="1:17" ht="80.099999999999994" customHeight="1" x14ac:dyDescent="0.4">
      <c r="A12" s="173"/>
      <c r="B12" s="174"/>
      <c r="C12" s="262" t="str">
        <f t="shared" ref="C12:C24" si="1">+IF(L12=0,"",IF(E12=1,"EL PUESTO NO EXISTE. CORREGIR",IF(L12&gt;1,"EL PUESTO ESTA DUPLICADO. CORREGIR","")))</f>
        <v/>
      </c>
      <c r="D12" s="57" t="str">
        <f t="shared" ref="D12:D14" si="2">+IF(F12=1,"FALTAN CAMPOS POR CUMPLIMENTAR","")</f>
        <v/>
      </c>
      <c r="E12" s="159">
        <f>+IFERROR(VLOOKUP(A12,'2. RECURSOS-GASTOS'!A$5:A$18,1,0),1)</f>
        <v>1</v>
      </c>
      <c r="F12" s="160">
        <f t="shared" ref="F12:F24" si="3">+COUNTBLANK(A12:B12)</f>
        <v>2</v>
      </c>
      <c r="L12" s="78">
        <f t="shared" si="0"/>
        <v>0</v>
      </c>
    </row>
    <row r="13" spans="1:17" ht="80.099999999999994" customHeight="1" x14ac:dyDescent="0.4">
      <c r="A13" s="173"/>
      <c r="B13" s="174"/>
      <c r="C13" s="262" t="str">
        <f t="shared" si="1"/>
        <v/>
      </c>
      <c r="D13" s="57" t="str">
        <f t="shared" si="2"/>
        <v/>
      </c>
      <c r="E13" s="159">
        <f>+IFERROR(VLOOKUP(A13,'2. RECURSOS-GASTOS'!A$5:A$18,1,0),1)</f>
        <v>1</v>
      </c>
      <c r="F13" s="160">
        <f t="shared" si="3"/>
        <v>2</v>
      </c>
      <c r="L13" s="78">
        <f t="shared" si="0"/>
        <v>0</v>
      </c>
    </row>
    <row r="14" spans="1:17" ht="80.099999999999994" customHeight="1" x14ac:dyDescent="0.4">
      <c r="A14" s="173"/>
      <c r="B14" s="174"/>
      <c r="C14" s="262" t="str">
        <f t="shared" si="1"/>
        <v/>
      </c>
      <c r="D14" s="57" t="str">
        <f t="shared" si="2"/>
        <v/>
      </c>
      <c r="E14" s="159">
        <f>+IFERROR(VLOOKUP(A14,'2. RECURSOS-GASTOS'!A$5:A$18,1,0),1)</f>
        <v>1</v>
      </c>
      <c r="F14" s="160">
        <f t="shared" si="3"/>
        <v>2</v>
      </c>
      <c r="L14" s="78">
        <f t="shared" si="0"/>
        <v>0</v>
      </c>
    </row>
    <row r="15" spans="1:17" ht="80.099999999999994" customHeight="1" x14ac:dyDescent="0.4">
      <c r="A15" s="173"/>
      <c r="B15" s="174"/>
      <c r="C15" s="262" t="str">
        <f t="shared" si="1"/>
        <v/>
      </c>
      <c r="D15" s="57" t="str">
        <f>+IF(F15=1,"FALTAN CAMPOS POR CUMPLIMENTAR","")</f>
        <v/>
      </c>
      <c r="E15" s="159">
        <f>+IFERROR(VLOOKUP(A15,'2. RECURSOS-GASTOS'!A$5:A$18,1,0),1)</f>
        <v>1</v>
      </c>
      <c r="F15" s="160">
        <f t="shared" si="3"/>
        <v>2</v>
      </c>
      <c r="L15" s="78">
        <f t="shared" si="0"/>
        <v>0</v>
      </c>
    </row>
    <row r="16" spans="1:17" ht="80.099999999999994" customHeight="1" x14ac:dyDescent="0.4">
      <c r="A16" s="173"/>
      <c r="B16" s="174"/>
      <c r="C16" s="262" t="str">
        <f t="shared" si="1"/>
        <v/>
      </c>
      <c r="D16" s="57" t="str">
        <f t="shared" ref="D16:D24" si="4">+IF(F16=1,"FALTAN CAMPOS POR CUMPLIMENTAR","")</f>
        <v/>
      </c>
      <c r="E16" s="159">
        <f>+IFERROR(VLOOKUP(A16,'2. RECURSOS-GASTOS'!A$5:A$18,1,0),1)</f>
        <v>1</v>
      </c>
      <c r="F16" s="160">
        <f t="shared" si="3"/>
        <v>2</v>
      </c>
      <c r="L16" s="78">
        <f t="shared" si="0"/>
        <v>0</v>
      </c>
    </row>
    <row r="17" spans="1:17" ht="80.099999999999994" customHeight="1" x14ac:dyDescent="0.4">
      <c r="A17" s="173"/>
      <c r="B17" s="174"/>
      <c r="C17" s="262" t="str">
        <f t="shared" si="1"/>
        <v/>
      </c>
      <c r="D17" s="57" t="str">
        <f t="shared" si="4"/>
        <v/>
      </c>
      <c r="E17" s="159">
        <f>+IFERROR(VLOOKUP(A17,'2. RECURSOS-GASTOS'!A$5:A$18,1,0),1)</f>
        <v>1</v>
      </c>
      <c r="F17" s="160">
        <f t="shared" si="3"/>
        <v>2</v>
      </c>
      <c r="L17" s="78">
        <f t="shared" si="0"/>
        <v>0</v>
      </c>
    </row>
    <row r="18" spans="1:17" ht="80.099999999999994" customHeight="1" x14ac:dyDescent="0.4">
      <c r="A18" s="173"/>
      <c r="B18" s="174"/>
      <c r="C18" s="262" t="str">
        <f t="shared" si="1"/>
        <v/>
      </c>
      <c r="D18" s="57" t="str">
        <f t="shared" si="4"/>
        <v/>
      </c>
      <c r="E18" s="159">
        <f>+IFERROR(VLOOKUP(A18,'2. RECURSOS-GASTOS'!A$5:A$18,1,0),1)</f>
        <v>1</v>
      </c>
      <c r="F18" s="160">
        <f t="shared" si="3"/>
        <v>2</v>
      </c>
      <c r="L18" s="78">
        <f t="shared" si="0"/>
        <v>0</v>
      </c>
    </row>
    <row r="19" spans="1:17" ht="80.099999999999994" customHeight="1" x14ac:dyDescent="0.4">
      <c r="A19" s="173"/>
      <c r="B19" s="174"/>
      <c r="C19" s="262" t="str">
        <f t="shared" si="1"/>
        <v/>
      </c>
      <c r="D19" s="57" t="str">
        <f t="shared" si="4"/>
        <v/>
      </c>
      <c r="E19" s="159">
        <f>+IFERROR(VLOOKUP(A19,'2. RECURSOS-GASTOS'!A$5:A$18,1,0),1)</f>
        <v>1</v>
      </c>
      <c r="F19" s="160">
        <f t="shared" si="3"/>
        <v>2</v>
      </c>
      <c r="L19" s="78">
        <f t="shared" si="0"/>
        <v>0</v>
      </c>
    </row>
    <row r="20" spans="1:17" ht="80.099999999999994" customHeight="1" x14ac:dyDescent="0.4">
      <c r="A20" s="173"/>
      <c r="B20" s="174"/>
      <c r="C20" s="262" t="str">
        <f t="shared" si="1"/>
        <v/>
      </c>
      <c r="D20" s="57" t="str">
        <f t="shared" si="4"/>
        <v/>
      </c>
      <c r="E20" s="159">
        <f>+IFERROR(VLOOKUP(A20,'2. RECURSOS-GASTOS'!A$5:A$18,1,0),1)</f>
        <v>1</v>
      </c>
      <c r="F20" s="160">
        <f t="shared" si="3"/>
        <v>2</v>
      </c>
      <c r="L20" s="78">
        <f t="shared" si="0"/>
        <v>0</v>
      </c>
    </row>
    <row r="21" spans="1:17" ht="80.099999999999994" customHeight="1" x14ac:dyDescent="0.4">
      <c r="A21" s="173"/>
      <c r="B21" s="174"/>
      <c r="C21" s="262" t="str">
        <f t="shared" si="1"/>
        <v/>
      </c>
      <c r="D21" s="57" t="str">
        <f t="shared" si="4"/>
        <v/>
      </c>
      <c r="E21" s="159">
        <f>+IFERROR(VLOOKUP(A21,'2. RECURSOS-GASTOS'!A$5:A$18,1,0),1)</f>
        <v>1</v>
      </c>
      <c r="F21" s="160">
        <f t="shared" si="3"/>
        <v>2</v>
      </c>
      <c r="L21" s="78">
        <f t="shared" si="0"/>
        <v>0</v>
      </c>
    </row>
    <row r="22" spans="1:17" ht="80.099999999999994" customHeight="1" x14ac:dyDescent="0.4">
      <c r="A22" s="173"/>
      <c r="B22" s="174"/>
      <c r="C22" s="262" t="str">
        <f t="shared" si="1"/>
        <v/>
      </c>
      <c r="D22" s="57" t="str">
        <f t="shared" si="4"/>
        <v/>
      </c>
      <c r="E22" s="159">
        <f>+IFERROR(VLOOKUP(A22,'2. RECURSOS-GASTOS'!A$5:A$18,1,0),1)</f>
        <v>1</v>
      </c>
      <c r="F22" s="160">
        <f t="shared" si="3"/>
        <v>2</v>
      </c>
      <c r="L22" s="78">
        <f t="shared" si="0"/>
        <v>0</v>
      </c>
    </row>
    <row r="23" spans="1:17" ht="80.099999999999994" customHeight="1" x14ac:dyDescent="0.4">
      <c r="A23" s="173"/>
      <c r="B23" s="174"/>
      <c r="C23" s="262" t="str">
        <f t="shared" si="1"/>
        <v/>
      </c>
      <c r="D23" s="57" t="str">
        <f t="shared" si="4"/>
        <v/>
      </c>
      <c r="E23" s="159">
        <f>+IFERROR(VLOOKUP(A23,'2. RECURSOS-GASTOS'!A$5:A$18,1,0),1)</f>
        <v>1</v>
      </c>
      <c r="F23" s="160">
        <f t="shared" si="3"/>
        <v>2</v>
      </c>
      <c r="L23" s="78">
        <f t="shared" si="0"/>
        <v>0</v>
      </c>
    </row>
    <row r="24" spans="1:17" ht="80.099999999999994" customHeight="1" thickBot="1" x14ac:dyDescent="0.45">
      <c r="A24" s="175"/>
      <c r="B24" s="176"/>
      <c r="C24" s="263" t="str">
        <f t="shared" si="1"/>
        <v/>
      </c>
      <c r="D24" s="58" t="str">
        <f t="shared" si="4"/>
        <v/>
      </c>
      <c r="E24" s="159">
        <f>+IFERROR(VLOOKUP(A24,'2. RECURSOS-GASTOS'!A$5:A$18,1,0),1)</f>
        <v>1</v>
      </c>
      <c r="F24" s="160">
        <f t="shared" si="3"/>
        <v>2</v>
      </c>
      <c r="L24" s="78">
        <f t="shared" si="0"/>
        <v>0</v>
      </c>
    </row>
    <row r="25" spans="1:17" ht="19.5" thickBot="1" x14ac:dyDescent="0.45">
      <c r="A25" s="37"/>
      <c r="B25" s="36"/>
      <c r="C25" s="32"/>
      <c r="D25" s="32"/>
    </row>
    <row r="26" spans="1:17" s="38" customFormat="1" ht="37.5" customHeight="1" thickBot="1" x14ac:dyDescent="0.5">
      <c r="A26" s="456" t="s">
        <v>58</v>
      </c>
      <c r="B26" s="457"/>
      <c r="C26" s="457"/>
      <c r="D26" s="458"/>
      <c r="E26" s="158"/>
      <c r="F26" s="158"/>
      <c r="G26" s="158"/>
      <c r="H26" s="158"/>
      <c r="I26" s="158"/>
      <c r="J26" s="158"/>
      <c r="K26" s="158"/>
      <c r="L26" s="158"/>
      <c r="M26" s="158"/>
      <c r="N26" s="158"/>
      <c r="O26" s="158"/>
      <c r="P26" s="158"/>
      <c r="Q26" s="158"/>
    </row>
    <row r="27" spans="1:17" ht="42" customHeight="1" thickBot="1" x14ac:dyDescent="0.45">
      <c r="A27" s="65" t="s">
        <v>59</v>
      </c>
      <c r="B27" s="66" t="s">
        <v>79</v>
      </c>
      <c r="C27" s="466" t="s">
        <v>52</v>
      </c>
      <c r="D27" s="467"/>
    </row>
    <row r="28" spans="1:17" ht="80.099999999999994" customHeight="1" x14ac:dyDescent="0.4">
      <c r="A28" s="72"/>
      <c r="B28" s="73"/>
      <c r="C28" s="259" t="str">
        <f>+IF(L28=0,"",IF(E28=1,"LA COLABORACION NO EXISTE. CORREGIR",IF(L28&gt;1,"LA COLABORACION ESTÁ DUPLICADA. CORREGIR","")))</f>
        <v/>
      </c>
      <c r="D28" s="259" t="str">
        <f t="shared" ref="D28:D33" si="5">+IF(F28=1,"FALTAN CAMPOS POR CUMPLIMENTAR","")</f>
        <v/>
      </c>
      <c r="E28" s="159">
        <f>+IFERROR(VLOOKUP(A28,'2. RECURSOS-GASTOS'!A$25:A$30,1,0),1)</f>
        <v>1</v>
      </c>
      <c r="F28" s="160">
        <f t="shared" ref="F28:F33" si="6">+COUNTBLANK(A28:B28)</f>
        <v>2</v>
      </c>
      <c r="L28" s="78">
        <f>+COUNTIF(A$28:A$34,A28)</f>
        <v>0</v>
      </c>
    </row>
    <row r="29" spans="1:17" ht="80.099999999999994" customHeight="1" x14ac:dyDescent="0.4">
      <c r="A29" s="72"/>
      <c r="B29" s="73"/>
      <c r="C29" s="259" t="str">
        <f t="shared" ref="C29:C33" si="7">+IF(L29=0,"",IF(E29=1,"LA COLABORACION NO EXISTE. CORREGIR",IF(L29&gt;1,"LA COLABORACION ESTÁ DUPLICADA. CORREGIR","")))</f>
        <v/>
      </c>
      <c r="D29" s="259" t="str">
        <f t="shared" si="5"/>
        <v/>
      </c>
      <c r="E29" s="159">
        <f>+IFERROR(VLOOKUP(A29,'2. RECURSOS-GASTOS'!A$25:A$30,1,0),1)</f>
        <v>1</v>
      </c>
      <c r="F29" s="160">
        <f t="shared" si="6"/>
        <v>2</v>
      </c>
      <c r="L29" s="78">
        <f t="shared" ref="L29:L33" si="8">+COUNTIF(A$28:A$34,A29)</f>
        <v>0</v>
      </c>
    </row>
    <row r="30" spans="1:17" ht="80.099999999999994" customHeight="1" x14ac:dyDescent="0.4">
      <c r="A30" s="72"/>
      <c r="B30" s="73"/>
      <c r="C30" s="259" t="str">
        <f t="shared" si="7"/>
        <v/>
      </c>
      <c r="D30" s="259" t="str">
        <f t="shared" si="5"/>
        <v/>
      </c>
      <c r="E30" s="159">
        <f>+IFERROR(VLOOKUP(A30,'2. RECURSOS-GASTOS'!A$25:A$30,1,0),1)</f>
        <v>1</v>
      </c>
      <c r="F30" s="160">
        <f t="shared" si="6"/>
        <v>2</v>
      </c>
      <c r="L30" s="78">
        <f t="shared" si="8"/>
        <v>0</v>
      </c>
    </row>
    <row r="31" spans="1:17" ht="80.099999999999994" customHeight="1" x14ac:dyDescent="0.4">
      <c r="A31" s="72"/>
      <c r="B31" s="73"/>
      <c r="C31" s="259" t="str">
        <f t="shared" si="7"/>
        <v/>
      </c>
      <c r="D31" s="259" t="str">
        <f t="shared" si="5"/>
        <v/>
      </c>
      <c r="E31" s="159">
        <f>+IFERROR(VLOOKUP(A31,'2. RECURSOS-GASTOS'!A$25:A$30,1,0),1)</f>
        <v>1</v>
      </c>
      <c r="F31" s="160">
        <f t="shared" si="6"/>
        <v>2</v>
      </c>
      <c r="L31" s="78">
        <f t="shared" si="8"/>
        <v>0</v>
      </c>
    </row>
    <row r="32" spans="1:17" ht="80.099999999999994" customHeight="1" x14ac:dyDescent="0.4">
      <c r="A32" s="72"/>
      <c r="B32" s="73"/>
      <c r="C32" s="259" t="str">
        <f t="shared" si="7"/>
        <v/>
      </c>
      <c r="D32" s="259" t="str">
        <f t="shared" si="5"/>
        <v/>
      </c>
      <c r="E32" s="159">
        <f>+IFERROR(VLOOKUP(A32,'2. RECURSOS-GASTOS'!A$25:A$30,1,0),1)</f>
        <v>1</v>
      </c>
      <c r="F32" s="160">
        <f t="shared" si="6"/>
        <v>2</v>
      </c>
      <c r="L32" s="78">
        <f t="shared" si="8"/>
        <v>0</v>
      </c>
    </row>
    <row r="33" spans="1:17" ht="80.099999999999994" customHeight="1" thickBot="1" x14ac:dyDescent="0.45">
      <c r="A33" s="74"/>
      <c r="B33" s="75"/>
      <c r="C33" s="259" t="str">
        <f t="shared" si="7"/>
        <v/>
      </c>
      <c r="D33" s="259" t="str">
        <f t="shared" si="5"/>
        <v/>
      </c>
      <c r="E33" s="159">
        <f>+IFERROR(VLOOKUP(A33,'2. RECURSOS-GASTOS'!A$25:A$30,1,0),1)</f>
        <v>1</v>
      </c>
      <c r="F33" s="160">
        <f t="shared" si="6"/>
        <v>2</v>
      </c>
      <c r="L33" s="78">
        <f t="shared" si="8"/>
        <v>0</v>
      </c>
    </row>
    <row r="34" spans="1:17" ht="19.5" thickBot="1" x14ac:dyDescent="0.45">
      <c r="A34" s="36"/>
      <c r="B34" s="36"/>
      <c r="C34" s="32"/>
      <c r="D34" s="32"/>
    </row>
    <row r="35" spans="1:17" s="38" customFormat="1" ht="40.5" customHeight="1" thickBot="1" x14ac:dyDescent="0.5">
      <c r="A35" s="456" t="s">
        <v>60</v>
      </c>
      <c r="B35" s="457"/>
      <c r="C35" s="457"/>
      <c r="D35" s="458"/>
      <c r="E35" s="158"/>
      <c r="F35" s="158"/>
      <c r="G35" s="158"/>
      <c r="H35" s="158"/>
      <c r="I35" s="158"/>
      <c r="J35" s="158"/>
      <c r="K35" s="158"/>
      <c r="L35" s="158"/>
      <c r="M35" s="158"/>
      <c r="N35" s="158"/>
      <c r="O35" s="158"/>
      <c r="P35" s="158"/>
      <c r="Q35" s="158"/>
    </row>
    <row r="36" spans="1:17" ht="42" customHeight="1" thickBot="1" x14ac:dyDescent="0.45">
      <c r="A36" s="65" t="s">
        <v>80</v>
      </c>
      <c r="B36" s="66" t="s">
        <v>81</v>
      </c>
      <c r="C36" s="466" t="s">
        <v>52</v>
      </c>
      <c r="D36" s="467"/>
    </row>
    <row r="37" spans="1:17" ht="80.099999999999994" customHeight="1" x14ac:dyDescent="0.4">
      <c r="A37" s="177"/>
      <c r="B37" s="178"/>
      <c r="C37" s="259" t="str">
        <f>+IF(L37=0,"",IF(E37=1,"EL ACTIVO MATERIAL NO EXISTE. CORREGIR",IF(L37&gt;1,"EL ACTIVO MATERIAL ESTÁ DUPLICADO. CORREGIR","")))</f>
        <v/>
      </c>
      <c r="D37" s="259" t="str">
        <f>+IF(F37=1,"FALTAN CAMPOS POR CUMPLIMENTAR","")</f>
        <v/>
      </c>
      <c r="E37" s="159">
        <f>+IFERROR(VLOOKUP(A37,'2. RECURSOS-GASTOS'!A$34:A$39,1,0),1)</f>
        <v>1</v>
      </c>
      <c r="F37" s="160">
        <f t="shared" ref="F37:F42" si="9">+COUNTBLANK(A37:B37)</f>
        <v>2</v>
      </c>
      <c r="L37" s="78">
        <f t="shared" ref="L37:L42" si="10">+COUNTIF(A$37:A$42,A37)</f>
        <v>0</v>
      </c>
    </row>
    <row r="38" spans="1:17" ht="80.099999999999994" customHeight="1" x14ac:dyDescent="0.4">
      <c r="A38" s="177"/>
      <c r="B38" s="178"/>
      <c r="C38" s="259" t="str">
        <f t="shared" ref="C38:C42" si="11">+IF(L38=0,"",IF(E38=1,"EL ACTIVO MATERIAL NO EXISTE. CORREGIR",IF(L38&gt;1,"EL ACTIVO MATERIAL ESTÁ DUPLICADO. CORREGIR","")))</f>
        <v/>
      </c>
      <c r="D38" s="259" t="str">
        <f t="shared" ref="D38:D42" si="12">+IF(F38=1,"FALTAN CAMPOS POR CUMPLIMENTAR","")</f>
        <v/>
      </c>
      <c r="E38" s="159">
        <f>+IFERROR(VLOOKUP(A38,'2. RECURSOS-GASTOS'!A$34:A$39,1,0),1)</f>
        <v>1</v>
      </c>
      <c r="F38" s="160">
        <f t="shared" si="9"/>
        <v>2</v>
      </c>
      <c r="L38" s="78">
        <f t="shared" si="10"/>
        <v>0</v>
      </c>
    </row>
    <row r="39" spans="1:17" ht="80.099999999999994" customHeight="1" x14ac:dyDescent="0.4">
      <c r="A39" s="177"/>
      <c r="B39" s="178"/>
      <c r="C39" s="259" t="str">
        <f t="shared" si="11"/>
        <v/>
      </c>
      <c r="D39" s="259" t="str">
        <f t="shared" si="12"/>
        <v/>
      </c>
      <c r="E39" s="159">
        <f>+IFERROR(VLOOKUP(A39,'2. RECURSOS-GASTOS'!A$34:A$39,1,0),1)</f>
        <v>1</v>
      </c>
      <c r="F39" s="160">
        <f t="shared" si="9"/>
        <v>2</v>
      </c>
      <c r="L39" s="78">
        <f t="shared" si="10"/>
        <v>0</v>
      </c>
    </row>
    <row r="40" spans="1:17" ht="80.099999999999994" customHeight="1" x14ac:dyDescent="0.4">
      <c r="A40" s="177"/>
      <c r="B40" s="178"/>
      <c r="C40" s="259" t="str">
        <f t="shared" si="11"/>
        <v/>
      </c>
      <c r="D40" s="259" t="str">
        <f t="shared" si="12"/>
        <v/>
      </c>
      <c r="E40" s="159">
        <f>+IFERROR(VLOOKUP(A40,'2. RECURSOS-GASTOS'!A$34:A$39,1,0),1)</f>
        <v>1</v>
      </c>
      <c r="F40" s="160">
        <f t="shared" si="9"/>
        <v>2</v>
      </c>
      <c r="L40" s="78">
        <f t="shared" si="10"/>
        <v>0</v>
      </c>
    </row>
    <row r="41" spans="1:17" ht="80.099999999999994" customHeight="1" x14ac:dyDescent="0.4">
      <c r="A41" s="177"/>
      <c r="B41" s="178"/>
      <c r="C41" s="259" t="str">
        <f t="shared" si="11"/>
        <v/>
      </c>
      <c r="D41" s="259" t="str">
        <f t="shared" si="12"/>
        <v/>
      </c>
      <c r="E41" s="159">
        <f>+IFERROR(VLOOKUP(A41,'2. RECURSOS-GASTOS'!A$34:A$39,1,0),1)</f>
        <v>1</v>
      </c>
      <c r="F41" s="160">
        <f t="shared" si="9"/>
        <v>2</v>
      </c>
      <c r="L41" s="78">
        <f t="shared" si="10"/>
        <v>0</v>
      </c>
    </row>
    <row r="42" spans="1:17" ht="80.099999999999994" customHeight="1" thickBot="1" x14ac:dyDescent="0.45">
      <c r="A42" s="179"/>
      <c r="B42" s="180"/>
      <c r="C42" s="259" t="str">
        <f t="shared" si="11"/>
        <v/>
      </c>
      <c r="D42" s="259" t="str">
        <f t="shared" si="12"/>
        <v/>
      </c>
      <c r="E42" s="159">
        <f>+IFERROR(VLOOKUP(A42,'2. RECURSOS-GASTOS'!A$34:A$39,1,0),1)</f>
        <v>1</v>
      </c>
      <c r="F42" s="160">
        <f t="shared" si="9"/>
        <v>2</v>
      </c>
      <c r="L42" s="78">
        <f t="shared" si="10"/>
        <v>0</v>
      </c>
    </row>
    <row r="43" spans="1:17" ht="19.5" thickBot="1" x14ac:dyDescent="0.45">
      <c r="A43" s="36"/>
      <c r="B43" s="36"/>
      <c r="C43" s="32"/>
      <c r="D43" s="32"/>
    </row>
    <row r="44" spans="1:17" s="38" customFormat="1" ht="40.5" customHeight="1" thickBot="1" x14ac:dyDescent="0.5">
      <c r="A44" s="456" t="s">
        <v>64</v>
      </c>
      <c r="B44" s="457"/>
      <c r="C44" s="457"/>
      <c r="D44" s="458"/>
      <c r="E44" s="158"/>
      <c r="F44" s="158"/>
      <c r="G44" s="158"/>
      <c r="H44" s="158"/>
      <c r="I44" s="158"/>
      <c r="J44" s="158"/>
      <c r="K44" s="158"/>
      <c r="L44" s="158"/>
      <c r="M44" s="158"/>
      <c r="N44" s="158"/>
      <c r="O44" s="158"/>
      <c r="P44" s="158"/>
      <c r="Q44" s="158"/>
    </row>
    <row r="45" spans="1:17" ht="42" customHeight="1" thickBot="1" x14ac:dyDescent="0.45">
      <c r="A45" s="65" t="s">
        <v>80</v>
      </c>
      <c r="B45" s="66" t="s">
        <v>81</v>
      </c>
      <c r="C45" s="466" t="s">
        <v>52</v>
      </c>
      <c r="D45" s="467"/>
    </row>
    <row r="46" spans="1:17" ht="80.099999999999994" customHeight="1" x14ac:dyDescent="0.4">
      <c r="A46" s="181"/>
      <c r="B46" s="182"/>
      <c r="C46" s="259" t="str">
        <f>+IF(L46=0,"",IF(E46=1,"EL ACTIVO INMATERIAL NO EXISTE. CORREGIR",IF(L46&gt;1,"EL ACTIVO INMATERIAL ESTÁ DUPLICADO. CORREGIR","")))</f>
        <v/>
      </c>
      <c r="D46" s="259" t="str">
        <f t="shared" ref="D46:D51" si="13">+IF(F46=1,"FALTAN CAMPOS POR CUMPLIMENTAR","")</f>
        <v/>
      </c>
      <c r="E46" s="159">
        <f>+IFERROR(VLOOKUP(A46,'2. RECURSOS-GASTOS'!A$43:A$48,1,0),1)</f>
        <v>1</v>
      </c>
      <c r="F46" s="160">
        <f t="shared" ref="F46:F51" si="14">+COUNTBLANK(A46:B46)</f>
        <v>2</v>
      </c>
      <c r="L46" s="78">
        <f>+COUNTIF(A$46:A$51,A46)</f>
        <v>0</v>
      </c>
    </row>
    <row r="47" spans="1:17" ht="80.099999999999994" customHeight="1" x14ac:dyDescent="0.4">
      <c r="A47" s="183"/>
      <c r="B47" s="39"/>
      <c r="C47" s="259" t="str">
        <f t="shared" ref="C47:C51" si="15">+IF(L47=0,"",IF(E47=1,"EL ACTIVO INMATERIAL NO EXISTE. CORREGIR",IF(L47&gt;1,"EL ACTIVO INMATERIAL ESTÁ DUPLICADO. CORREGIR","")))</f>
        <v/>
      </c>
      <c r="D47" s="259" t="str">
        <f t="shared" si="13"/>
        <v/>
      </c>
      <c r="E47" s="159">
        <f>+IFERROR(VLOOKUP(A47,'2. RECURSOS-GASTOS'!A$43:A$48,1,0),1)</f>
        <v>1</v>
      </c>
      <c r="F47" s="160">
        <f t="shared" si="14"/>
        <v>2</v>
      </c>
      <c r="L47" s="78">
        <f t="shared" ref="L47:L51" si="16">+COUNTIF(A$46:A$51,A47)</f>
        <v>0</v>
      </c>
    </row>
    <row r="48" spans="1:17" ht="80.099999999999994" customHeight="1" x14ac:dyDescent="0.4">
      <c r="A48" s="183"/>
      <c r="B48" s="39"/>
      <c r="C48" s="259" t="str">
        <f t="shared" si="15"/>
        <v/>
      </c>
      <c r="D48" s="259" t="str">
        <f t="shared" si="13"/>
        <v/>
      </c>
      <c r="E48" s="159">
        <f>+IFERROR(VLOOKUP(A48,'2. RECURSOS-GASTOS'!A$43:A$48,1,0),1)</f>
        <v>1</v>
      </c>
      <c r="F48" s="160">
        <f t="shared" si="14"/>
        <v>2</v>
      </c>
      <c r="L48" s="78">
        <f t="shared" si="16"/>
        <v>0</v>
      </c>
    </row>
    <row r="49" spans="1:17" ht="80.099999999999994" customHeight="1" x14ac:dyDescent="0.4">
      <c r="A49" s="183"/>
      <c r="B49" s="39"/>
      <c r="C49" s="259" t="str">
        <f t="shared" si="15"/>
        <v/>
      </c>
      <c r="D49" s="259" t="str">
        <f t="shared" si="13"/>
        <v/>
      </c>
      <c r="E49" s="159">
        <f>+IFERROR(VLOOKUP(A49,'2. RECURSOS-GASTOS'!A$43:A$48,1,0),1)</f>
        <v>1</v>
      </c>
      <c r="F49" s="160">
        <f t="shared" si="14"/>
        <v>2</v>
      </c>
      <c r="L49" s="78">
        <f t="shared" si="16"/>
        <v>0</v>
      </c>
    </row>
    <row r="50" spans="1:17" ht="80.099999999999994" customHeight="1" x14ac:dyDescent="0.4">
      <c r="A50" s="183"/>
      <c r="B50" s="39"/>
      <c r="C50" s="259" t="str">
        <f t="shared" si="15"/>
        <v/>
      </c>
      <c r="D50" s="259" t="str">
        <f t="shared" si="13"/>
        <v/>
      </c>
      <c r="E50" s="159">
        <f>+IFERROR(VLOOKUP(A50,'2. RECURSOS-GASTOS'!A$43:A$48,1,0),1)</f>
        <v>1</v>
      </c>
      <c r="F50" s="160">
        <f t="shared" si="14"/>
        <v>2</v>
      </c>
      <c r="L50" s="78">
        <f t="shared" si="16"/>
        <v>0</v>
      </c>
    </row>
    <row r="51" spans="1:17" ht="80.099999999999994" customHeight="1" thickBot="1" x14ac:dyDescent="0.45">
      <c r="A51" s="184"/>
      <c r="B51" s="40"/>
      <c r="C51" s="259" t="str">
        <f t="shared" si="15"/>
        <v/>
      </c>
      <c r="D51" s="259" t="str">
        <f t="shared" si="13"/>
        <v/>
      </c>
      <c r="E51" s="159">
        <f>+IFERROR(VLOOKUP(A51,'2. RECURSOS-GASTOS'!A$43:A$48,1,0),1)</f>
        <v>1</v>
      </c>
      <c r="F51" s="160">
        <f t="shared" si="14"/>
        <v>2</v>
      </c>
      <c r="L51" s="78">
        <f t="shared" si="16"/>
        <v>0</v>
      </c>
    </row>
    <row r="52" spans="1:17" ht="19.5" thickBot="1" x14ac:dyDescent="0.45">
      <c r="A52" s="36"/>
      <c r="B52" s="36"/>
      <c r="C52" s="32"/>
      <c r="D52" s="32"/>
    </row>
    <row r="53" spans="1:17" s="38" customFormat="1" ht="34.5" customHeight="1" thickBot="1" x14ac:dyDescent="0.5">
      <c r="A53" s="456" t="s">
        <v>68</v>
      </c>
      <c r="B53" s="457"/>
      <c r="C53" s="457"/>
      <c r="D53" s="458"/>
      <c r="E53" s="158"/>
      <c r="F53" s="158"/>
      <c r="G53" s="158"/>
      <c r="H53" s="158"/>
      <c r="I53" s="158"/>
      <c r="J53" s="158"/>
      <c r="K53" s="158"/>
      <c r="L53" s="158"/>
      <c r="M53" s="158"/>
      <c r="N53" s="158"/>
      <c r="O53" s="158"/>
      <c r="P53" s="158"/>
      <c r="Q53" s="158"/>
    </row>
    <row r="54" spans="1:17" ht="42" customHeight="1" thickBot="1" x14ac:dyDescent="0.45">
      <c r="A54" s="65" t="s">
        <v>82</v>
      </c>
      <c r="B54" s="66" t="s">
        <v>83</v>
      </c>
      <c r="C54" s="466" t="s">
        <v>52</v>
      </c>
      <c r="D54" s="467"/>
    </row>
    <row r="55" spans="1:17" ht="80.099999999999994" customHeight="1" x14ac:dyDescent="0.4">
      <c r="A55" s="183"/>
      <c r="B55" s="185"/>
      <c r="C55" s="259" t="str">
        <f>+IF(L55=0,"",IF(E55=1,"EL GASTO DE VIAJE NO EXISTE. CORREGIR",IF(L55&gt;1,"EL GASTO DE VIAJE ESTÁ DUPLICADO. CORREGIR","")))</f>
        <v/>
      </c>
      <c r="D55" s="259" t="str">
        <f t="shared" ref="D55:D60" si="17">+IF(F55=1,"FALTAN CAMPOS POR CUMPLIMENTAR","")</f>
        <v/>
      </c>
      <c r="E55" s="159">
        <f>+IFERROR(VLOOKUP(A55,'2. RECURSOS-GASTOS'!A$52:A$57,1,0),1)</f>
        <v>1</v>
      </c>
      <c r="F55" s="160">
        <f t="shared" ref="F55:F60" si="18">+COUNTBLANK(A55:B55)</f>
        <v>2</v>
      </c>
      <c r="L55" s="78">
        <f>+COUNTIF(A$55:A$60,A55)</f>
        <v>0</v>
      </c>
    </row>
    <row r="56" spans="1:17" ht="80.099999999999994" customHeight="1" x14ac:dyDescent="0.4">
      <c r="A56" s="183"/>
      <c r="B56" s="185"/>
      <c r="C56" s="259" t="str">
        <f t="shared" ref="C56:C60" si="19">+IF(L56=0,"",IF(E56=1,"EL GASTO DE VIAJE NO EXISTE. CORREGIR",IF(L56&gt;1,"EL GASTO DE VIAJE ESTÁ DUPLICADO. CORREGIR","")))</f>
        <v/>
      </c>
      <c r="D56" s="259" t="str">
        <f t="shared" si="17"/>
        <v/>
      </c>
      <c r="E56" s="159">
        <f>+IFERROR(VLOOKUP(A56,'2. RECURSOS-GASTOS'!A$52:A$57,1,0),1)</f>
        <v>1</v>
      </c>
      <c r="F56" s="160">
        <f t="shared" si="18"/>
        <v>2</v>
      </c>
      <c r="L56" s="78">
        <f t="shared" ref="L56:L60" si="20">+COUNTIF(A$55:A$60,A56)</f>
        <v>0</v>
      </c>
    </row>
    <row r="57" spans="1:17" ht="80.099999999999994" customHeight="1" x14ac:dyDescent="0.4">
      <c r="A57" s="183"/>
      <c r="B57" s="185"/>
      <c r="C57" s="259" t="str">
        <f t="shared" si="19"/>
        <v/>
      </c>
      <c r="D57" s="259" t="str">
        <f t="shared" si="17"/>
        <v/>
      </c>
      <c r="E57" s="159">
        <f>+IFERROR(VLOOKUP(A57,'2. RECURSOS-GASTOS'!A$52:A$57,1,0),1)</f>
        <v>1</v>
      </c>
      <c r="F57" s="160">
        <f t="shared" si="18"/>
        <v>2</v>
      </c>
      <c r="L57" s="78">
        <f t="shared" si="20"/>
        <v>0</v>
      </c>
    </row>
    <row r="58" spans="1:17" ht="80.099999999999994" customHeight="1" x14ac:dyDescent="0.4">
      <c r="A58" s="186"/>
      <c r="B58" s="187"/>
      <c r="C58" s="259" t="str">
        <f t="shared" si="19"/>
        <v/>
      </c>
      <c r="D58" s="259" t="str">
        <f t="shared" si="17"/>
        <v/>
      </c>
      <c r="E58" s="159">
        <f>+IFERROR(VLOOKUP(A58,'2. RECURSOS-GASTOS'!A$52:A$57,1,0),1)</f>
        <v>1</v>
      </c>
      <c r="F58" s="160">
        <f t="shared" si="18"/>
        <v>2</v>
      </c>
      <c r="L58" s="78">
        <f t="shared" si="20"/>
        <v>0</v>
      </c>
    </row>
    <row r="59" spans="1:17" ht="80.099999999999994" customHeight="1" x14ac:dyDescent="0.4">
      <c r="A59" s="186"/>
      <c r="B59" s="187"/>
      <c r="C59" s="259" t="str">
        <f t="shared" si="19"/>
        <v/>
      </c>
      <c r="D59" s="259" t="str">
        <f t="shared" si="17"/>
        <v/>
      </c>
      <c r="E59" s="159">
        <f>+IFERROR(VLOOKUP(A59,'2. RECURSOS-GASTOS'!A$52:A$57,1,0),1)</f>
        <v>1</v>
      </c>
      <c r="F59" s="160">
        <f t="shared" si="18"/>
        <v>2</v>
      </c>
      <c r="L59" s="78">
        <f t="shared" si="20"/>
        <v>0</v>
      </c>
    </row>
    <row r="60" spans="1:17" ht="80.099999999999994" customHeight="1" thickBot="1" x14ac:dyDescent="0.45">
      <c r="A60" s="188"/>
      <c r="B60" s="189"/>
      <c r="C60" s="259" t="str">
        <f t="shared" si="19"/>
        <v/>
      </c>
      <c r="D60" s="259" t="str">
        <f t="shared" si="17"/>
        <v/>
      </c>
      <c r="E60" s="159">
        <f>+IFERROR(VLOOKUP(A60,'2. RECURSOS-GASTOS'!A$52:A$57,1,0),1)</f>
        <v>1</v>
      </c>
      <c r="F60" s="160">
        <f t="shared" si="18"/>
        <v>2</v>
      </c>
      <c r="L60" s="78">
        <f t="shared" si="20"/>
        <v>0</v>
      </c>
    </row>
    <row r="61" spans="1:17" x14ac:dyDescent="0.4">
      <c r="C61" s="32"/>
      <c r="D61" s="32"/>
    </row>
    <row r="62" spans="1:17" x14ac:dyDescent="0.4">
      <c r="C62" s="32"/>
      <c r="D62" s="32"/>
    </row>
    <row r="63" spans="1:17" x14ac:dyDescent="0.4">
      <c r="C63" s="32"/>
      <c r="D63" s="32"/>
    </row>
  </sheetData>
  <sheetProtection algorithmName="SHA-512" hashValue="VWFdo1rTXk8mfBx8XybgmG3UbMMj8+11mWNz2Q+HJ4L6gNWKMckyCKh0Hl7mOMdsKAtR+fwHdYyVqXWT/eQ4DA==" saltValue="SAzybY/8w4+OZGEsWpYMBw==" spinCount="100000" sheet="1" objects="1" scenarios="1"/>
  <protectedRanges>
    <protectedRange algorithmName="SHA-512" hashValue="709R6/lJ4N3YlBjrFpvTiXFUU/b6ZL8gQLwtNoHQGFo7nANQSNpyA2194JBSfcN+lQPQkiy0gQz+ShfIas68QQ==" saltValue="rK/t5PeoZzVb4l03f5A+yg==" spinCount="100000" sqref="A11:B24" name="Rango1_2"/>
    <protectedRange algorithmName="SHA-512" hashValue="m9VB9ejk9scBofuTPGIuLLgJBDLqfBxpslVKdwXHLacG+lWcu7aYliOLxduP/e6pLmaIc5raIqNYPQaP0NzW3g==" saltValue="hlNDnLidZ1f3cALbHnmkIg==" spinCount="100000" sqref="A11:B24" name="Rango2_2"/>
  </protectedRanges>
  <mergeCells count="13">
    <mergeCell ref="A53:D53"/>
    <mergeCell ref="C54:D54"/>
    <mergeCell ref="C10:D10"/>
    <mergeCell ref="C27:D27"/>
    <mergeCell ref="C36:D36"/>
    <mergeCell ref="C45:D45"/>
    <mergeCell ref="A35:D35"/>
    <mergeCell ref="A44:D44"/>
    <mergeCell ref="B2:D2"/>
    <mergeCell ref="B3:D3"/>
    <mergeCell ref="A7:D7"/>
    <mergeCell ref="A9:D9"/>
    <mergeCell ref="A26:D26"/>
  </mergeCells>
  <conditionalFormatting sqref="A11:A24">
    <cfRule type="expression" dxfId="233" priority="33">
      <formula>$L11&gt;1</formula>
    </cfRule>
  </conditionalFormatting>
  <conditionalFormatting sqref="A37:A42">
    <cfRule type="expression" dxfId="232" priority="40" stopIfTrue="1">
      <formula>$E37=1</formula>
    </cfRule>
    <cfRule type="expression" dxfId="231" priority="41">
      <formula>$L37&gt;1</formula>
    </cfRule>
  </conditionalFormatting>
  <conditionalFormatting sqref="A55:A60">
    <cfRule type="expression" dxfId="228" priority="30" stopIfTrue="1">
      <formula>$E55=1</formula>
    </cfRule>
    <cfRule type="expression" dxfId="227" priority="42">
      <formula>$L55&gt;1</formula>
    </cfRule>
  </conditionalFormatting>
  <conditionalFormatting sqref="A11:B24">
    <cfRule type="containsBlanks" dxfId="226" priority="26">
      <formula>LEN(TRIM(A11))=0</formula>
    </cfRule>
    <cfRule type="expression" dxfId="225" priority="27" stopIfTrue="1">
      <formula>$E11=1</formula>
    </cfRule>
  </conditionalFormatting>
  <conditionalFormatting sqref="A28:B33">
    <cfRule type="containsBlanks" dxfId="224" priority="16">
      <formula>LEN(TRIM(A28))=0</formula>
    </cfRule>
    <cfRule type="expression" dxfId="223" priority="39" stopIfTrue="1">
      <formula>$E28=1</formula>
    </cfRule>
    <cfRule type="expression" dxfId="222" priority="43">
      <formula>$L28&gt;1</formula>
    </cfRule>
  </conditionalFormatting>
  <conditionalFormatting sqref="A37:B42">
    <cfRule type="containsBlanks" dxfId="221" priority="31">
      <formula>LEN(TRIM(A37))=0</formula>
    </cfRule>
  </conditionalFormatting>
  <conditionalFormatting sqref="A46:B51">
    <cfRule type="containsBlanks" dxfId="220" priority="20">
      <formula>LEN(TRIM(A46))=0</formula>
    </cfRule>
    <cfRule type="expression" dxfId="219" priority="21" stopIfTrue="1">
      <formula>$E46=1</formula>
    </cfRule>
    <cfRule type="expression" dxfId="218" priority="32">
      <formula>$L46&gt;1</formula>
    </cfRule>
  </conditionalFormatting>
  <conditionalFormatting sqref="A55:B60">
    <cfRule type="containsBlanks" dxfId="217" priority="29">
      <formula>LEN(TRIM(A55))=0</formula>
    </cfRule>
  </conditionalFormatting>
  <conditionalFormatting sqref="B2:B3">
    <cfRule type="containsBlanks" dxfId="205" priority="38">
      <formula>LEN(TRIM(B2))=0</formula>
    </cfRule>
  </conditionalFormatting>
  <hyperlinks>
    <hyperlink ref="C1" location="'7. CRONOGRAMA DE ACTIVIDADES'!A1" display="IR A CRONOGRAMA" xr:uid="{35500338-30E2-4650-9CD3-E8EA79D3274F}"/>
    <hyperlink ref="D1" location="'2. RECURSOS-GASTOS'!A1" display="IR A RECURSOS-GASTOS" xr:uid="{81D40586-A12D-42E4-9875-23B9DB70DD65}"/>
    <hyperlink ref="G1" location="'4. ACTIVIDAD 2'!A37" display="IR A INVERSIONES MATERIALES" xr:uid="{2AFBA19D-F19D-48DC-A3FD-9BA656B9B9BC}"/>
    <hyperlink ref="H1" location="'4. ACTIVIDAD 2'!A46" display="IR A INVERSIONES INMATERIALES" xr:uid="{F080A72B-6C1B-4DA3-9CAB-7D1B3007533D}"/>
    <hyperlink ref="I1" location="'4. ACTIVIDAD 2'!A55" display="IR A  GASTOS DE VIAJE" xr:uid="{9590838A-6517-4674-A698-F394DB8D54CD}"/>
    <hyperlink ref="F1" location="'4. ACTIVIDAD 2'!A28" display="IR A COLABORACIONES EXTERNAS" xr:uid="{E3F8B36C-9D93-4CB2-B536-52D6DB23F41B}"/>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36" stopIfTrue="1" id="{83507B1E-AE88-4834-8E06-362706A85223}">
            <xm:f>#REF!='0. INSTRUCCIONES'!$A$18</xm:f>
            <x14:dxf>
              <fill>
                <patternFill>
                  <bgColor rgb="FFFF0000"/>
                </patternFill>
              </fill>
            </x14:dxf>
          </x14:cfRule>
          <x14:cfRule type="expression" priority="37" stopIfTrue="1" id="{A54A9798-CF9C-4F3B-AF08-EE1B6CE284A9}">
            <xm:f>#REF!='0. INSTRUCCIONES'!$A$19</xm:f>
            <x14:dxf>
              <fill>
                <patternFill>
                  <bgColor rgb="FFFF0000"/>
                </patternFill>
              </fill>
            </x14:dxf>
          </x14:cfRule>
          <xm:sqref>A44</xm:sqref>
        </x14:conditionalFormatting>
        <x14:conditionalFormatting xmlns:xm="http://schemas.microsoft.com/office/excel/2006/main">
          <x14:cfRule type="expression" priority="24" stopIfTrue="1" id="{07AD7E3A-7EDE-481C-ABDC-4F9819032F7F}">
            <xm:f>+'1. DATOS BASICOS'!$C$6='0. INSTRUCCIONES'!$A$18</xm:f>
            <x14:dxf>
              <font>
                <color rgb="FFFF0000"/>
              </font>
              <fill>
                <patternFill>
                  <bgColor rgb="FFFF0000"/>
                </patternFill>
              </fill>
            </x14:dxf>
          </x14:cfRule>
          <x14:cfRule type="expression" priority="25" stopIfTrue="1" id="{C6C4C75C-5757-4277-A08D-FCCBC5C83F7A}">
            <xm:f>+'1. DATOS BASICOS'!$C$6='0. INSTRUCCIONES'!$A$19</xm:f>
            <x14:dxf>
              <font>
                <color rgb="FFFF0000"/>
              </font>
              <fill>
                <patternFill>
                  <bgColor rgb="FFFF0000"/>
                </patternFill>
              </fill>
            </x14:dxf>
          </x14:cfRule>
          <xm:sqref>A10:C10 A11:D24</xm:sqref>
        </x14:conditionalFormatting>
        <x14:conditionalFormatting xmlns:xm="http://schemas.microsoft.com/office/excel/2006/main">
          <x14:cfRule type="expression" priority="34" stopIfTrue="1" id="{A870304A-B956-4C6F-A66E-68398E884A8C}">
            <xm:f>#REF!='0. INSTRUCCIONES'!$A$18</xm:f>
            <x14:dxf>
              <fill>
                <patternFill>
                  <bgColor rgb="FFFF0000"/>
                </patternFill>
              </fill>
            </x14:dxf>
          </x14:cfRule>
          <x14:cfRule type="expression" priority="35" stopIfTrue="1" id="{E1623803-E79C-4980-986F-A3D6F8CFB99D}">
            <xm:f>#REF!='0. INSTRUCCIONES'!$A$19</xm:f>
            <x14:dxf>
              <fill>
                <patternFill>
                  <bgColor rgb="FFFF0000"/>
                </patternFill>
              </fill>
            </x14:dxf>
          </x14:cfRule>
          <xm:sqref>A10:C10</xm:sqref>
        </x14:conditionalFormatting>
        <x14:conditionalFormatting xmlns:xm="http://schemas.microsoft.com/office/excel/2006/main">
          <x14:cfRule type="expression" priority="22" stopIfTrue="1" id="{BF238DE9-D22C-402D-89BE-F9943D6EB0C6}">
            <xm:f>+'1. DATOS BASICOS'!$C$6='0. INSTRUCCIONES'!$A$21</xm:f>
            <x14:dxf>
              <font>
                <color rgb="FFFF0000"/>
              </font>
              <fill>
                <patternFill>
                  <bgColor rgb="FFFF0000"/>
                </patternFill>
              </fill>
            </x14:dxf>
          </x14:cfRule>
          <x14:cfRule type="expression" priority="23" stopIfTrue="1" id="{655BAD2C-1D30-41DF-BBA5-0FD87E2BD410}">
            <xm:f>+'1. DATOS BASICOS'!$C$6='0. INSTRUCCIONES'!$A$20</xm:f>
            <x14:dxf>
              <font>
                <color rgb="FFFF0000"/>
              </font>
              <fill>
                <patternFill>
                  <bgColor rgb="FFFF0000"/>
                </patternFill>
              </fill>
            </x14:dxf>
          </x14:cfRule>
          <xm:sqref>A36:D42</xm:sqref>
        </x14:conditionalFormatting>
        <x14:conditionalFormatting xmlns:xm="http://schemas.microsoft.com/office/excel/2006/main">
          <x14:cfRule type="expression" priority="17" stopIfTrue="1" id="{0EC8FD7E-374B-45DA-B3E3-66D030EAE40B}">
            <xm:f>+'1. DATOS BASICOS'!$C$6='0. INSTRUCCIONES'!$A$21</xm:f>
            <x14:dxf>
              <font>
                <color rgb="FFFF0000"/>
              </font>
              <fill>
                <patternFill>
                  <bgColor rgb="FFFF0000"/>
                </patternFill>
              </fill>
            </x14:dxf>
          </x14:cfRule>
          <x14:cfRule type="expression" priority="18" stopIfTrue="1" id="{2F20BEA4-32A1-4B04-B03F-6A888CE38226}">
            <xm:f>+'1. DATOS BASICOS'!$C$6='0. INSTRUCCIONES'!$A$20</xm:f>
            <x14:dxf>
              <font>
                <color rgb="FFFF0000"/>
              </font>
              <fill>
                <patternFill>
                  <bgColor rgb="FFFF0000"/>
                </patternFill>
              </fill>
            </x14:dxf>
          </x14:cfRule>
          <xm:sqref>A45:D51</xm:sqref>
        </x14:conditionalFormatting>
        <x14:conditionalFormatting xmlns:xm="http://schemas.microsoft.com/office/excel/2006/main">
          <x14:cfRule type="expression" priority="10" stopIfTrue="1" id="{16342B33-73DE-4574-B2FD-AD119523192E}">
            <xm:f>+'1. DATOS BASICOS'!$C$6='0. INSTRUCCIONES'!$A$19</xm:f>
            <x14:dxf>
              <font>
                <color rgb="FFFF0000"/>
              </font>
              <fill>
                <patternFill>
                  <bgColor rgb="FFFF0000"/>
                </patternFill>
              </fill>
            </x14:dxf>
          </x14:cfRule>
          <x14:cfRule type="expression" priority="19" stopIfTrue="1" id="{46AE9143-E407-46FB-8756-6FA10042F390}">
            <xm:f>+'1. DATOS BASICOS'!$C$6='0. INSTRUCCIONES'!$A$18</xm:f>
            <x14:dxf>
              <font>
                <color rgb="FFFF0000"/>
              </font>
              <fill>
                <patternFill>
                  <bgColor rgb="FFFF0000"/>
                </patternFill>
              </fill>
            </x14:dxf>
          </x14:cfRule>
          <x14:cfRule type="expression" priority="28" stopIfTrue="1" id="{E988D10A-8DC2-4824-A21D-AAE50375A6D6}">
            <xm:f>+'1. DATOS BASICOS'!$C$6='0. INSTRUCCIONES'!$A$17</xm:f>
            <x14:dxf>
              <font>
                <color rgb="FFFF0000"/>
              </font>
              <fill>
                <patternFill>
                  <bgColor rgb="FFFF0000"/>
                </patternFill>
              </fill>
            </x14:dxf>
          </x14:cfRule>
          <xm:sqref>A54:D60</xm:sqref>
        </x14:conditionalFormatting>
        <x14:conditionalFormatting xmlns:xm="http://schemas.microsoft.com/office/excel/2006/main">
          <x14:cfRule type="expression" priority="3" stopIfTrue="1" id="{7AF75F14-EBA2-4252-908C-5659380A48EE}">
            <xm:f>+'1. DATOS BASICOS'!$C$6='0. INSTRUCCIONES'!$A$18</xm:f>
            <x14:dxf>
              <font>
                <color rgb="FFFF0000"/>
              </font>
              <fill>
                <patternFill>
                  <bgColor rgb="FFFF0000"/>
                </patternFill>
              </fill>
            </x14:dxf>
          </x14:cfRule>
          <x14:cfRule type="expression" priority="4" stopIfTrue="1" id="{1413A56B-F3B5-4DB3-99C2-DD94F88B62D0}">
            <xm:f>+'1. DATOS BASICOS'!$C$6='0. INSTRUCCIONES'!$A$19</xm:f>
            <x14:dxf>
              <font>
                <color rgb="FFFF0000"/>
              </font>
              <fill>
                <patternFill>
                  <bgColor rgb="FFFF0000"/>
                </patternFill>
              </fill>
            </x14:dxf>
          </x14:cfRule>
          <x14:cfRule type="expression" priority="5" stopIfTrue="1" id="{8C9D432D-32E4-465A-8AAE-299FA45845F8}">
            <xm:f>#REF!='0. INSTRUCCIONES'!$A$18</xm:f>
            <x14:dxf>
              <fill>
                <patternFill>
                  <bgColor rgb="FFFF0000"/>
                </patternFill>
              </fill>
            </x14:dxf>
          </x14:cfRule>
          <x14:cfRule type="expression" priority="6" stopIfTrue="1" id="{A04460A7-9CB5-4C68-B592-679CAB8A6B26}">
            <xm:f>#REF!='0. INSTRUCCIONES'!$A$19</xm:f>
            <x14:dxf>
              <fill>
                <patternFill>
                  <bgColor rgb="FFFF0000"/>
                </patternFill>
              </fill>
            </x14:dxf>
          </x14:cfRule>
          <xm:sqref>C54</xm:sqref>
        </x14:conditionalFormatting>
        <x14:conditionalFormatting xmlns:xm="http://schemas.microsoft.com/office/excel/2006/main">
          <x14:cfRule type="expression" priority="7" stopIfTrue="1" id="{2A03A60A-5461-4CF6-9C0F-862DC2323760}">
            <xm:f>+'1. DATOS BASICOS'!$C$6='0. INSTRUCCIONES'!$A$21</xm:f>
            <x14:dxf>
              <font>
                <color rgb="FFFF0000"/>
              </font>
              <fill>
                <patternFill>
                  <bgColor rgb="FFFF0000"/>
                </patternFill>
              </fill>
            </x14:dxf>
          </x14:cfRule>
          <x14:cfRule type="expression" priority="8" stopIfTrue="1" id="{6A588D3F-C6B2-486A-962F-5A86E7AADFDC}">
            <xm:f>+'1. DATOS BASICOS'!$C$6='0. INSTRUCCIONES'!$A$20</xm:f>
            <x14:dxf>
              <font>
                <color rgb="FFFF0000"/>
              </font>
              <fill>
                <patternFill>
                  <bgColor rgb="FFFF0000"/>
                </patternFill>
              </fill>
            </x14:dxf>
          </x14:cfRule>
          <xm:sqref>D46:D51</xm:sqref>
        </x14:conditionalFormatting>
        <x14:conditionalFormatting xmlns:xm="http://schemas.microsoft.com/office/excel/2006/main">
          <x14:cfRule type="expression" priority="9" stopIfTrue="1" id="{6BC131E4-08CA-4264-B17E-1D111259B381}">
            <xm:f>+'1. DATOS BASICOS'!$C$6='0. INSTRUCCIONES'!$A$18</xm:f>
            <x14:dxf>
              <font>
                <color rgb="FFFF0000"/>
              </font>
              <fill>
                <patternFill>
                  <bgColor rgb="FFFF0000"/>
                </patternFill>
              </fill>
            </x14:dxf>
          </x14:cfRule>
          <xm:sqref>D55:D60</xm:sqref>
        </x14:conditionalFormatting>
        <x14:conditionalFormatting xmlns:xm="http://schemas.microsoft.com/office/excel/2006/main">
          <x14:cfRule type="expression" priority="15" stopIfTrue="1" id="{32772B90-57AC-4266-A7CD-C451B409CA1B}">
            <xm:f>+'1. DATOS BASICOS'!$C$6=""</xm:f>
            <x14:dxf>
              <font>
                <color rgb="FFFF0000"/>
              </font>
              <fill>
                <patternFill>
                  <bgColor rgb="FFFF0000"/>
                </patternFill>
              </fill>
            </x14:dxf>
          </x14:cfRule>
          <xm:sqref>F11:F24</xm:sqref>
        </x14:conditionalFormatting>
        <x14:conditionalFormatting xmlns:xm="http://schemas.microsoft.com/office/excel/2006/main">
          <x14:cfRule type="expression" priority="14" stopIfTrue="1" id="{F40D94D7-CE90-4FA0-97DE-7EAA54785C0F}">
            <xm:f>+'1. DATOS BASICOS'!$C$6=""</xm:f>
            <x14:dxf>
              <font>
                <color rgb="FFFF0000"/>
              </font>
              <fill>
                <patternFill>
                  <bgColor rgb="FFFF0000"/>
                </patternFill>
              </fill>
            </x14:dxf>
          </x14:cfRule>
          <xm:sqref>F28:F33</xm:sqref>
        </x14:conditionalFormatting>
        <x14:conditionalFormatting xmlns:xm="http://schemas.microsoft.com/office/excel/2006/main">
          <x14:cfRule type="expression" priority="13" stopIfTrue="1" id="{19CBAC3B-70DB-4027-BE44-C6E41BBF4FE5}">
            <xm:f>+'1. DATOS BASICOS'!$C$6=""</xm:f>
            <x14:dxf>
              <font>
                <color rgb="FFFF0000"/>
              </font>
              <fill>
                <patternFill>
                  <bgColor rgb="FFFF0000"/>
                </patternFill>
              </fill>
            </x14:dxf>
          </x14:cfRule>
          <xm:sqref>F37:F42</xm:sqref>
        </x14:conditionalFormatting>
        <x14:conditionalFormatting xmlns:xm="http://schemas.microsoft.com/office/excel/2006/main">
          <x14:cfRule type="expression" priority="12" stopIfTrue="1" id="{C4C0C943-7759-4520-BBEA-59E8569690C9}">
            <xm:f>+'1. DATOS BASICOS'!$C$6=""</xm:f>
            <x14:dxf>
              <font>
                <color rgb="FFFF0000"/>
              </font>
              <fill>
                <patternFill>
                  <bgColor rgb="FFFF0000"/>
                </patternFill>
              </fill>
            </x14:dxf>
          </x14:cfRule>
          <xm:sqref>F46:F51</xm:sqref>
        </x14:conditionalFormatting>
        <x14:conditionalFormatting xmlns:xm="http://schemas.microsoft.com/office/excel/2006/main">
          <x14:cfRule type="expression" priority="11" stopIfTrue="1" id="{99F28B4D-4D99-4B2F-B4FC-0969E40B7EE0}">
            <xm:f>+'1. DATOS BASICOS'!$C$6=""</xm:f>
            <x14:dxf>
              <font>
                <color rgb="FFFF0000"/>
              </font>
              <fill>
                <patternFill>
                  <bgColor rgb="FFFF0000"/>
                </patternFill>
              </fill>
            </x14:dxf>
          </x14:cfRule>
          <xm:sqref>F55:F60</xm:sqref>
        </x14:conditionalFormatting>
        <x14:conditionalFormatting xmlns:xm="http://schemas.microsoft.com/office/excel/2006/main">
          <x14:cfRule type="expression" priority="1" stopIfTrue="1" id="{0F30F83B-4898-45C2-83CD-C27553217147}">
            <xm:f>+'1. DATOS BASICOS'!$C$6=""</xm:f>
            <x14:dxf>
              <font>
                <color rgb="FFFF0000"/>
              </font>
              <fill>
                <patternFill>
                  <bgColor rgb="FFFF0000"/>
                </patternFill>
              </fill>
              <border>
                <left/>
                <right/>
                <top/>
                <bottom/>
              </border>
            </x14:dxf>
          </x14:cfRule>
          <xm:sqref>F1:I1</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BC9727B6-5D3F-42D4-85BA-3CFF53803BB2}">
          <x14:formula1>
            <xm:f>'2. RECURSOS-GASTOS'!$A$52:$A$57</xm:f>
          </x14:formula1>
          <xm:sqref>A55:A60</xm:sqref>
        </x14:dataValidation>
        <x14:dataValidation type="list" allowBlank="1" showInputMessage="1" showErrorMessage="1" xr:uid="{00AC53B2-4AC2-413F-98D3-F8054FBD2242}">
          <x14:formula1>
            <xm:f>'2. RECURSOS-GASTOS'!$A$43:$A$48</xm:f>
          </x14:formula1>
          <xm:sqref>A46:A51</xm:sqref>
        </x14:dataValidation>
        <x14:dataValidation type="list" allowBlank="1" showInputMessage="1" showErrorMessage="1" xr:uid="{0746EA7A-5640-410A-B0C9-93210B5F33A9}">
          <x14:formula1>
            <xm:f>'2. RECURSOS-GASTOS'!$A$34:$A$39</xm:f>
          </x14:formula1>
          <xm:sqref>A37:A42</xm:sqref>
        </x14:dataValidation>
        <x14:dataValidation type="list" allowBlank="1" showInputMessage="1" showErrorMessage="1" xr:uid="{8472B8C3-33C7-47A1-833D-39970ECE51C5}">
          <x14:formula1>
            <xm:f>'2. RECURSOS-GASTOS'!$A$25:$A$30</xm:f>
          </x14:formula1>
          <xm:sqref>A28:A33</xm:sqref>
        </x14:dataValidation>
        <x14:dataValidation type="list" allowBlank="1" showInputMessage="1" showErrorMessage="1" xr:uid="{44277764-9F9B-44BE-A102-B1D83700B718}">
          <x14:formula1>
            <xm:f>'2. RECURSOS-GASTOS'!$A$5:$A$18</xm:f>
          </x14:formula1>
          <xm:sqref>A11:A24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52373-4010-4D34-A563-9CDC089F0C3B}">
  <sheetPr>
    <tabColor rgb="FFF8CBC8"/>
  </sheetPr>
  <dimension ref="A1:R63"/>
  <sheetViews>
    <sheetView topLeftCell="A40" zoomScale="70" zoomScaleNormal="70" workbookViewId="0">
      <selection activeCell="A11" sqref="A11:B14"/>
    </sheetView>
  </sheetViews>
  <sheetFormatPr baseColWidth="10" defaultColWidth="11.42578125" defaultRowHeight="18.75" x14ac:dyDescent="0.4"/>
  <cols>
    <col min="1" max="1" width="39.7109375" style="33" customWidth="1"/>
    <col min="2" max="2" width="95.7109375" style="33" customWidth="1"/>
    <col min="3" max="3" width="35.5703125" style="33" customWidth="1"/>
    <col min="4" max="4" width="35" style="33" customWidth="1"/>
    <col min="5" max="5" width="18.7109375" style="78" customWidth="1"/>
    <col min="6" max="6" width="22.7109375" style="78" customWidth="1"/>
    <col min="7" max="7" width="24" style="78" customWidth="1"/>
    <col min="8" max="8" width="24.5703125" style="78" customWidth="1"/>
    <col min="9" max="9" width="24.85546875" style="78" customWidth="1"/>
    <col min="10" max="11" width="11.42578125" style="78"/>
    <col min="12" max="12" width="11.42578125" style="78" customWidth="1"/>
    <col min="13" max="18" width="11.42578125" style="78"/>
    <col min="19" max="16384" width="11.42578125" style="33"/>
  </cols>
  <sheetData>
    <row r="1" spans="1:18" s="37" customFormat="1" ht="142.5" customHeight="1" thickBot="1" x14ac:dyDescent="0.45">
      <c r="B1" s="104" t="s">
        <v>85</v>
      </c>
      <c r="C1" s="257" t="s">
        <v>183</v>
      </c>
      <c r="D1" s="257" t="s">
        <v>90</v>
      </c>
      <c r="E1" s="155"/>
      <c r="F1" s="256" t="s">
        <v>226</v>
      </c>
      <c r="G1" s="256" t="s">
        <v>227</v>
      </c>
      <c r="H1" s="256" t="s">
        <v>228</v>
      </c>
      <c r="I1" s="256" t="s">
        <v>229</v>
      </c>
      <c r="J1" s="156"/>
      <c r="K1" s="156"/>
      <c r="L1" s="156"/>
      <c r="M1" s="156"/>
      <c r="N1" s="156"/>
      <c r="O1" s="156"/>
      <c r="P1" s="156"/>
      <c r="Q1" s="156"/>
      <c r="R1" s="156"/>
    </row>
    <row r="2" spans="1:18" ht="39.75" customHeight="1" thickBot="1" x14ac:dyDescent="0.45">
      <c r="A2" s="247" t="s">
        <v>73</v>
      </c>
      <c r="B2" s="463"/>
      <c r="C2" s="464"/>
      <c r="D2" s="465"/>
    </row>
    <row r="3" spans="1:18" ht="147.75" customHeight="1" thickBot="1" x14ac:dyDescent="0.45">
      <c r="A3" s="70" t="s">
        <v>74</v>
      </c>
      <c r="B3" s="460"/>
      <c r="C3" s="461"/>
      <c r="D3" s="462"/>
    </row>
    <row r="4" spans="1:18" ht="18" customHeight="1" x14ac:dyDescent="0.4">
      <c r="A4" s="42"/>
      <c r="B4" s="43"/>
      <c r="C4" s="32"/>
      <c r="D4" s="32"/>
    </row>
    <row r="5" spans="1:18" ht="18" customHeight="1" x14ac:dyDescent="0.4">
      <c r="A5" s="42"/>
      <c r="B5" s="43"/>
      <c r="C5" s="32"/>
      <c r="D5" s="32"/>
    </row>
    <row r="6" spans="1:18" ht="18" customHeight="1" x14ac:dyDescent="0.4">
      <c r="A6" s="44"/>
      <c r="B6" s="32"/>
      <c r="C6" s="32"/>
      <c r="D6" s="32"/>
    </row>
    <row r="7" spans="1:18" s="71" customFormat="1" ht="36.75" customHeight="1" x14ac:dyDescent="0.25">
      <c r="A7" s="459" t="s">
        <v>75</v>
      </c>
      <c r="B7" s="459"/>
      <c r="C7" s="459"/>
      <c r="D7" s="459"/>
      <c r="E7" s="157"/>
      <c r="F7" s="157"/>
      <c r="G7" s="157"/>
      <c r="H7" s="157"/>
      <c r="I7" s="157"/>
      <c r="J7" s="157"/>
      <c r="K7" s="157"/>
      <c r="L7" s="157"/>
      <c r="M7" s="157"/>
      <c r="N7" s="157"/>
      <c r="O7" s="157"/>
      <c r="P7" s="157"/>
      <c r="Q7" s="157"/>
      <c r="R7" s="157"/>
    </row>
    <row r="8" spans="1:18" ht="6" customHeight="1" thickBot="1" x14ac:dyDescent="0.45">
      <c r="C8" s="32"/>
      <c r="D8" s="32"/>
    </row>
    <row r="9" spans="1:18" s="38" customFormat="1" ht="37.5" customHeight="1" thickBot="1" x14ac:dyDescent="0.5">
      <c r="A9" s="456" t="s">
        <v>76</v>
      </c>
      <c r="B9" s="457"/>
      <c r="C9" s="457"/>
      <c r="D9" s="458"/>
      <c r="E9" s="158"/>
      <c r="F9" s="158"/>
      <c r="G9" s="158"/>
      <c r="H9" s="158"/>
      <c r="I9" s="158"/>
      <c r="J9" s="158"/>
      <c r="K9" s="158"/>
      <c r="L9" s="158"/>
      <c r="M9" s="158"/>
      <c r="N9" s="158"/>
      <c r="O9" s="158"/>
      <c r="P9" s="158"/>
      <c r="Q9" s="158"/>
      <c r="R9" s="158"/>
    </row>
    <row r="10" spans="1:18" ht="37.5" customHeight="1" thickBot="1" x14ac:dyDescent="0.45">
      <c r="A10" s="64" t="s">
        <v>196</v>
      </c>
      <c r="B10" s="67" t="s">
        <v>77</v>
      </c>
      <c r="C10" s="468" t="s">
        <v>52</v>
      </c>
      <c r="D10" s="467"/>
      <c r="L10" s="78" t="s">
        <v>78</v>
      </c>
    </row>
    <row r="11" spans="1:18" ht="80.099999999999994" customHeight="1" x14ac:dyDescent="0.4">
      <c r="A11" s="171"/>
      <c r="B11" s="172"/>
      <c r="C11" s="62" t="str">
        <f>+IF(L11=0,"",IF(E11=1,"EL PUESTO NO EXISTE. CORREGIR",IF(L11&gt;1,"EL PUESTO ESTA DUPLICADO. CORREGIR","")))</f>
        <v/>
      </c>
      <c r="D11" s="261" t="str">
        <f>+IF(F11=1,"FALTAN CAMPOS POR CUMPLIMENTAR","")</f>
        <v/>
      </c>
      <c r="E11" s="159">
        <f>+IFERROR(VLOOKUP(A11,'2. RECURSOS-GASTOS'!A$5:A$18,1,0),1)</f>
        <v>1</v>
      </c>
      <c r="F11" s="160">
        <f>+COUNTBLANK(A11:B11)</f>
        <v>2</v>
      </c>
      <c r="L11" s="78">
        <f t="shared" ref="L11:L24" si="0">+COUNTIF(A$11:A$24,A11)</f>
        <v>0</v>
      </c>
    </row>
    <row r="12" spans="1:18" ht="80.099999999999994" customHeight="1" x14ac:dyDescent="0.4">
      <c r="A12" s="173"/>
      <c r="B12" s="174"/>
      <c r="C12" s="50" t="str">
        <f t="shared" ref="C12:C24" si="1">+IF(L12=0,"",IF(E12=1,"EL PUESTO NO EXISTE. CORREGIR",IF(L12&gt;1,"EL PUESTO ESTA DUPLICADO. CORREGIR","")))</f>
        <v/>
      </c>
      <c r="D12" s="57" t="str">
        <f t="shared" ref="D12:D14" si="2">+IF(F12=1,"FALTAN CAMPOS POR CUMPLIMENTAR","")</f>
        <v/>
      </c>
      <c r="E12" s="159">
        <f>+IFERROR(VLOOKUP(A12,'2. RECURSOS-GASTOS'!A$5:A$18,1,0),1)</f>
        <v>1</v>
      </c>
      <c r="F12" s="160">
        <f t="shared" ref="F12:F24" si="3">+COUNTBLANK(A12:B12)</f>
        <v>2</v>
      </c>
      <c r="L12" s="78">
        <f t="shared" si="0"/>
        <v>0</v>
      </c>
    </row>
    <row r="13" spans="1:18" ht="80.099999999999994" customHeight="1" x14ac:dyDescent="0.4">
      <c r="A13" s="173"/>
      <c r="B13" s="174"/>
      <c r="C13" s="50" t="str">
        <f t="shared" si="1"/>
        <v/>
      </c>
      <c r="D13" s="57" t="str">
        <f t="shared" si="2"/>
        <v/>
      </c>
      <c r="E13" s="159">
        <f>+IFERROR(VLOOKUP(A13,'2. RECURSOS-GASTOS'!A$5:A$18,1,0),1)</f>
        <v>1</v>
      </c>
      <c r="F13" s="160">
        <f t="shared" si="3"/>
        <v>2</v>
      </c>
      <c r="L13" s="78">
        <f t="shared" si="0"/>
        <v>0</v>
      </c>
    </row>
    <row r="14" spans="1:18" ht="80.099999999999994" customHeight="1" x14ac:dyDescent="0.4">
      <c r="A14" s="173"/>
      <c r="B14" s="174"/>
      <c r="C14" s="50" t="str">
        <f t="shared" si="1"/>
        <v/>
      </c>
      <c r="D14" s="57" t="str">
        <f t="shared" si="2"/>
        <v/>
      </c>
      <c r="E14" s="159">
        <f>+IFERROR(VLOOKUP(A14,'2. RECURSOS-GASTOS'!A$5:A$18,1,0),1)</f>
        <v>1</v>
      </c>
      <c r="F14" s="160">
        <f t="shared" si="3"/>
        <v>2</v>
      </c>
      <c r="L14" s="78">
        <f t="shared" si="0"/>
        <v>0</v>
      </c>
    </row>
    <row r="15" spans="1:18" ht="80.099999999999994" customHeight="1" x14ac:dyDescent="0.4">
      <c r="A15" s="173"/>
      <c r="B15" s="174"/>
      <c r="C15" s="50" t="str">
        <f t="shared" si="1"/>
        <v/>
      </c>
      <c r="D15" s="57" t="str">
        <f>+IF(F15=1,"FALTAN CAMPOS POR CUMPLIMENTAR","")</f>
        <v/>
      </c>
      <c r="E15" s="159">
        <f>+IFERROR(VLOOKUP(A15,'2. RECURSOS-GASTOS'!A$5:A$18,1,0),1)</f>
        <v>1</v>
      </c>
      <c r="F15" s="160">
        <f t="shared" si="3"/>
        <v>2</v>
      </c>
      <c r="L15" s="78">
        <f t="shared" si="0"/>
        <v>0</v>
      </c>
    </row>
    <row r="16" spans="1:18" ht="80.099999999999994" customHeight="1" x14ac:dyDescent="0.4">
      <c r="A16" s="173"/>
      <c r="B16" s="174"/>
      <c r="C16" s="50" t="str">
        <f t="shared" si="1"/>
        <v/>
      </c>
      <c r="D16" s="57" t="str">
        <f t="shared" ref="D16:D24" si="4">+IF(F16=1,"FALTAN CAMPOS POR CUMPLIMENTAR","")</f>
        <v/>
      </c>
      <c r="E16" s="159">
        <f>+IFERROR(VLOOKUP(A16,'2. RECURSOS-GASTOS'!A$5:A$18,1,0),1)</f>
        <v>1</v>
      </c>
      <c r="F16" s="160">
        <f t="shared" si="3"/>
        <v>2</v>
      </c>
      <c r="L16" s="78">
        <f t="shared" si="0"/>
        <v>0</v>
      </c>
    </row>
    <row r="17" spans="1:18" ht="80.099999999999994" customHeight="1" x14ac:dyDescent="0.4">
      <c r="A17" s="173"/>
      <c r="B17" s="174"/>
      <c r="C17" s="50" t="str">
        <f t="shared" si="1"/>
        <v/>
      </c>
      <c r="D17" s="57" t="str">
        <f t="shared" si="4"/>
        <v/>
      </c>
      <c r="E17" s="159">
        <f>+IFERROR(VLOOKUP(A17,'2. RECURSOS-GASTOS'!A$5:A$18,1,0),1)</f>
        <v>1</v>
      </c>
      <c r="F17" s="160">
        <f t="shared" si="3"/>
        <v>2</v>
      </c>
      <c r="L17" s="78">
        <f t="shared" si="0"/>
        <v>0</v>
      </c>
    </row>
    <row r="18" spans="1:18" ht="80.099999999999994" customHeight="1" x14ac:dyDescent="0.4">
      <c r="A18" s="173"/>
      <c r="B18" s="174"/>
      <c r="C18" s="50" t="str">
        <f t="shared" si="1"/>
        <v/>
      </c>
      <c r="D18" s="57" t="str">
        <f t="shared" si="4"/>
        <v/>
      </c>
      <c r="E18" s="159">
        <f>+IFERROR(VLOOKUP(A18,'2. RECURSOS-GASTOS'!A$5:A$18,1,0),1)</f>
        <v>1</v>
      </c>
      <c r="F18" s="160">
        <f t="shared" si="3"/>
        <v>2</v>
      </c>
      <c r="L18" s="78">
        <f t="shared" si="0"/>
        <v>0</v>
      </c>
    </row>
    <row r="19" spans="1:18" ht="80.099999999999994" customHeight="1" x14ac:dyDescent="0.4">
      <c r="A19" s="173"/>
      <c r="B19" s="174"/>
      <c r="C19" s="50" t="str">
        <f t="shared" si="1"/>
        <v/>
      </c>
      <c r="D19" s="57" t="str">
        <f t="shared" si="4"/>
        <v/>
      </c>
      <c r="E19" s="159">
        <f>+IFERROR(VLOOKUP(A19,'2. RECURSOS-GASTOS'!A$5:A$18,1,0),1)</f>
        <v>1</v>
      </c>
      <c r="F19" s="160">
        <f t="shared" si="3"/>
        <v>2</v>
      </c>
      <c r="L19" s="78">
        <f t="shared" si="0"/>
        <v>0</v>
      </c>
    </row>
    <row r="20" spans="1:18" ht="80.099999999999994" customHeight="1" x14ac:dyDescent="0.4">
      <c r="A20" s="173"/>
      <c r="B20" s="174"/>
      <c r="C20" s="50" t="str">
        <f t="shared" si="1"/>
        <v/>
      </c>
      <c r="D20" s="57" t="str">
        <f t="shared" si="4"/>
        <v/>
      </c>
      <c r="E20" s="159">
        <f>+IFERROR(VLOOKUP(A20,'2. RECURSOS-GASTOS'!A$5:A$18,1,0),1)</f>
        <v>1</v>
      </c>
      <c r="F20" s="160">
        <f t="shared" si="3"/>
        <v>2</v>
      </c>
      <c r="L20" s="78">
        <f t="shared" si="0"/>
        <v>0</v>
      </c>
    </row>
    <row r="21" spans="1:18" ht="80.099999999999994" customHeight="1" x14ac:dyDescent="0.4">
      <c r="A21" s="173"/>
      <c r="B21" s="174"/>
      <c r="C21" s="50" t="str">
        <f t="shared" si="1"/>
        <v/>
      </c>
      <c r="D21" s="57" t="str">
        <f t="shared" si="4"/>
        <v/>
      </c>
      <c r="E21" s="159">
        <f>+IFERROR(VLOOKUP(A21,'2. RECURSOS-GASTOS'!A$5:A$18,1,0),1)</f>
        <v>1</v>
      </c>
      <c r="F21" s="160">
        <f t="shared" si="3"/>
        <v>2</v>
      </c>
      <c r="L21" s="78">
        <f t="shared" si="0"/>
        <v>0</v>
      </c>
    </row>
    <row r="22" spans="1:18" ht="80.099999999999994" customHeight="1" x14ac:dyDescent="0.4">
      <c r="A22" s="173"/>
      <c r="B22" s="174"/>
      <c r="C22" s="50" t="str">
        <f t="shared" si="1"/>
        <v/>
      </c>
      <c r="D22" s="57" t="str">
        <f t="shared" si="4"/>
        <v/>
      </c>
      <c r="E22" s="159">
        <f>+IFERROR(VLOOKUP(A22,'2. RECURSOS-GASTOS'!A$5:A$18,1,0),1)</f>
        <v>1</v>
      </c>
      <c r="F22" s="160">
        <f t="shared" si="3"/>
        <v>2</v>
      </c>
      <c r="L22" s="78">
        <f t="shared" si="0"/>
        <v>0</v>
      </c>
    </row>
    <row r="23" spans="1:18" ht="80.099999999999994" customHeight="1" x14ac:dyDescent="0.4">
      <c r="A23" s="173"/>
      <c r="B23" s="174"/>
      <c r="C23" s="50" t="str">
        <f t="shared" si="1"/>
        <v/>
      </c>
      <c r="D23" s="57" t="str">
        <f t="shared" si="4"/>
        <v/>
      </c>
      <c r="E23" s="159">
        <f>+IFERROR(VLOOKUP(A23,'2. RECURSOS-GASTOS'!A$5:A$18,1,0),1)</f>
        <v>1</v>
      </c>
      <c r="F23" s="160">
        <f t="shared" si="3"/>
        <v>2</v>
      </c>
      <c r="L23" s="78">
        <f t="shared" si="0"/>
        <v>0</v>
      </c>
    </row>
    <row r="24" spans="1:18" ht="80.099999999999994" customHeight="1" thickBot="1" x14ac:dyDescent="0.45">
      <c r="A24" s="175"/>
      <c r="B24" s="176"/>
      <c r="C24" s="51" t="str">
        <f t="shared" si="1"/>
        <v/>
      </c>
      <c r="D24" s="58" t="str">
        <f t="shared" si="4"/>
        <v/>
      </c>
      <c r="E24" s="159">
        <f>+IFERROR(VLOOKUP(A24,'2. RECURSOS-GASTOS'!A$5:A$18,1,0),1)</f>
        <v>1</v>
      </c>
      <c r="F24" s="160">
        <f t="shared" si="3"/>
        <v>2</v>
      </c>
      <c r="L24" s="78">
        <f t="shared" si="0"/>
        <v>0</v>
      </c>
    </row>
    <row r="25" spans="1:18" ht="19.5" thickBot="1" x14ac:dyDescent="0.45">
      <c r="A25" s="37"/>
      <c r="B25" s="36"/>
      <c r="C25" s="32"/>
      <c r="D25" s="32"/>
    </row>
    <row r="26" spans="1:18" s="38" customFormat="1" ht="37.5" customHeight="1" thickBot="1" x14ac:dyDescent="0.5">
      <c r="A26" s="456" t="s">
        <v>58</v>
      </c>
      <c r="B26" s="457"/>
      <c r="C26" s="457"/>
      <c r="D26" s="458"/>
      <c r="E26" s="158"/>
      <c r="F26" s="158"/>
      <c r="G26" s="158"/>
      <c r="H26" s="158"/>
      <c r="I26" s="158"/>
      <c r="J26" s="158"/>
      <c r="K26" s="158"/>
      <c r="L26" s="158"/>
      <c r="M26" s="158"/>
      <c r="N26" s="158"/>
      <c r="O26" s="158"/>
      <c r="P26" s="158"/>
      <c r="Q26" s="158"/>
      <c r="R26" s="158"/>
    </row>
    <row r="27" spans="1:18" ht="42" customHeight="1" thickBot="1" x14ac:dyDescent="0.45">
      <c r="A27" s="65" t="s">
        <v>59</v>
      </c>
      <c r="B27" s="66" t="s">
        <v>79</v>
      </c>
      <c r="C27" s="466" t="s">
        <v>52</v>
      </c>
      <c r="D27" s="467"/>
    </row>
    <row r="28" spans="1:18" ht="80.099999999999994" customHeight="1" x14ac:dyDescent="0.4">
      <c r="A28" s="72"/>
      <c r="B28" s="73"/>
      <c r="C28" s="259" t="str">
        <f>+IF(L28=0,"",IF(E28=1,"LA COLABORACION NO EXISTE. CORREGIR",IF(L28&gt;1,"LA COLABORACION ESTÁ DUPLICADA. CORREGIR","")))</f>
        <v/>
      </c>
      <c r="D28" s="259" t="str">
        <f t="shared" ref="D28:D33" si="5">+IF(F28=1,"FALTAN CAMPOS POR CUMPLIMENTAR","")</f>
        <v/>
      </c>
      <c r="E28" s="159">
        <f>+IFERROR(VLOOKUP(A28,'2. RECURSOS-GASTOS'!A$25:A$30,1,0),1)</f>
        <v>1</v>
      </c>
      <c r="F28" s="160">
        <f t="shared" ref="F28:F33" si="6">+COUNTBLANK(A28:B28)</f>
        <v>2</v>
      </c>
      <c r="L28" s="78">
        <f>+COUNTIF(A$28:A$34,A28)</f>
        <v>0</v>
      </c>
    </row>
    <row r="29" spans="1:18" ht="80.099999999999994" customHeight="1" x14ac:dyDescent="0.4">
      <c r="A29" s="72"/>
      <c r="B29" s="73"/>
      <c r="C29" s="259" t="str">
        <f t="shared" ref="C29:C33" si="7">+IF(L29=0,"",IF(E29=1,"LA COLABORACION NO EXISTE. CORREGIR",IF(L29&gt;1,"LA COLABORACION ESTÁ DUPLICADA. CORREGIR","")))</f>
        <v/>
      </c>
      <c r="D29" s="259" t="str">
        <f t="shared" si="5"/>
        <v/>
      </c>
      <c r="E29" s="159">
        <f>+IFERROR(VLOOKUP(A29,'2. RECURSOS-GASTOS'!A$25:A$30,1,0),1)</f>
        <v>1</v>
      </c>
      <c r="F29" s="160">
        <f t="shared" si="6"/>
        <v>2</v>
      </c>
      <c r="L29" s="78">
        <f t="shared" ref="L29:L33" si="8">+COUNTIF(A$28:A$34,A29)</f>
        <v>0</v>
      </c>
    </row>
    <row r="30" spans="1:18" ht="80.099999999999994" customHeight="1" x14ac:dyDescent="0.4">
      <c r="A30" s="72"/>
      <c r="B30" s="73"/>
      <c r="C30" s="259" t="str">
        <f t="shared" si="7"/>
        <v/>
      </c>
      <c r="D30" s="259" t="str">
        <f t="shared" si="5"/>
        <v/>
      </c>
      <c r="E30" s="159">
        <f>+IFERROR(VLOOKUP(A30,'2. RECURSOS-GASTOS'!A$25:A$30,1,0),1)</f>
        <v>1</v>
      </c>
      <c r="F30" s="160">
        <f t="shared" si="6"/>
        <v>2</v>
      </c>
      <c r="L30" s="78">
        <f t="shared" si="8"/>
        <v>0</v>
      </c>
    </row>
    <row r="31" spans="1:18" ht="80.099999999999994" customHeight="1" x14ac:dyDescent="0.4">
      <c r="A31" s="72"/>
      <c r="B31" s="73"/>
      <c r="C31" s="259" t="str">
        <f t="shared" si="7"/>
        <v/>
      </c>
      <c r="D31" s="259" t="str">
        <f t="shared" si="5"/>
        <v/>
      </c>
      <c r="E31" s="159">
        <f>+IFERROR(VLOOKUP(A31,'2. RECURSOS-GASTOS'!A$25:A$30,1,0),1)</f>
        <v>1</v>
      </c>
      <c r="F31" s="160">
        <f t="shared" si="6"/>
        <v>2</v>
      </c>
      <c r="L31" s="78">
        <f t="shared" si="8"/>
        <v>0</v>
      </c>
    </row>
    <row r="32" spans="1:18" ht="80.099999999999994" customHeight="1" x14ac:dyDescent="0.4">
      <c r="A32" s="72"/>
      <c r="B32" s="73"/>
      <c r="C32" s="259" t="str">
        <f t="shared" si="7"/>
        <v/>
      </c>
      <c r="D32" s="259" t="str">
        <f t="shared" si="5"/>
        <v/>
      </c>
      <c r="E32" s="159">
        <f>+IFERROR(VLOOKUP(A32,'2. RECURSOS-GASTOS'!A$25:A$30,1,0),1)</f>
        <v>1</v>
      </c>
      <c r="F32" s="160">
        <f t="shared" si="6"/>
        <v>2</v>
      </c>
      <c r="L32" s="78">
        <f t="shared" si="8"/>
        <v>0</v>
      </c>
    </row>
    <row r="33" spans="1:18" ht="80.099999999999994" customHeight="1" thickBot="1" x14ac:dyDescent="0.45">
      <c r="A33" s="74"/>
      <c r="B33" s="75"/>
      <c r="C33" s="259" t="str">
        <f t="shared" si="7"/>
        <v/>
      </c>
      <c r="D33" s="259" t="str">
        <f t="shared" si="5"/>
        <v/>
      </c>
      <c r="E33" s="159">
        <f>+IFERROR(VLOOKUP(A33,'2. RECURSOS-GASTOS'!A$25:A$30,1,0),1)</f>
        <v>1</v>
      </c>
      <c r="F33" s="160">
        <f t="shared" si="6"/>
        <v>2</v>
      </c>
      <c r="L33" s="78">
        <f t="shared" si="8"/>
        <v>0</v>
      </c>
    </row>
    <row r="34" spans="1:18" ht="19.5" thickBot="1" x14ac:dyDescent="0.45">
      <c r="A34" s="36"/>
      <c r="B34" s="36"/>
      <c r="C34" s="32"/>
      <c r="D34" s="32"/>
    </row>
    <row r="35" spans="1:18" s="38" customFormat="1" ht="40.5" customHeight="1" thickBot="1" x14ac:dyDescent="0.5">
      <c r="A35" s="456" t="s">
        <v>60</v>
      </c>
      <c r="B35" s="457"/>
      <c r="C35" s="457"/>
      <c r="D35" s="458"/>
      <c r="E35" s="158"/>
      <c r="F35" s="158"/>
      <c r="G35" s="158"/>
      <c r="H35" s="158"/>
      <c r="I35" s="158"/>
      <c r="J35" s="158"/>
      <c r="K35" s="158"/>
      <c r="L35" s="158"/>
      <c r="M35" s="158"/>
      <c r="N35" s="158"/>
      <c r="O35" s="158"/>
      <c r="P35" s="158"/>
      <c r="Q35" s="158"/>
      <c r="R35" s="158"/>
    </row>
    <row r="36" spans="1:18" ht="42" customHeight="1" thickBot="1" x14ac:dyDescent="0.45">
      <c r="A36" s="65" t="s">
        <v>80</v>
      </c>
      <c r="B36" s="66" t="s">
        <v>81</v>
      </c>
      <c r="C36" s="466" t="s">
        <v>52</v>
      </c>
      <c r="D36" s="467"/>
    </row>
    <row r="37" spans="1:18" ht="80.099999999999994" customHeight="1" x14ac:dyDescent="0.4">
      <c r="A37" s="177"/>
      <c r="B37" s="178"/>
      <c r="C37" s="259" t="str">
        <f>+IF(L37=0,"",IF(E37=1,"EL ACTIVO MATERIAL NO EXISTE. CORREGIR",IF(L37&gt;1,"EL ACTIVO MATERIAL ESTÁ DUPLICADO. CORREGIR","")))</f>
        <v/>
      </c>
      <c r="D37" s="259" t="str">
        <f>+IF(F37=1,"FALTAN CAMPOS POR CUMPLIMENTAR","")</f>
        <v/>
      </c>
      <c r="E37" s="159">
        <f>+IFERROR(VLOOKUP(A37,'2. RECURSOS-GASTOS'!A$34:A$39,1,0),1)</f>
        <v>1</v>
      </c>
      <c r="F37" s="160">
        <f t="shared" ref="F37:F42" si="9">+COUNTBLANK(A37:B37)</f>
        <v>2</v>
      </c>
      <c r="L37" s="78">
        <f t="shared" ref="L37:L42" si="10">+COUNTIF(A$37:A$42,A37)</f>
        <v>0</v>
      </c>
    </row>
    <row r="38" spans="1:18" ht="80.099999999999994" customHeight="1" x14ac:dyDescent="0.4">
      <c r="A38" s="177"/>
      <c r="B38" s="178"/>
      <c r="C38" s="259" t="str">
        <f t="shared" ref="C38:C42" si="11">+IF(L38=0,"",IF(E38=1,"EL ACTIVO MATERIAL NO EXISTE. CORREGIR",IF(L38&gt;1,"EL ACTIVO MATERIAL ESTÁ DUPLICADO. CORREGIR","")))</f>
        <v/>
      </c>
      <c r="D38" s="259" t="str">
        <f t="shared" ref="D38:D42" si="12">+IF(F38=1,"FALTAN CAMPOS POR CUMPLIMENTAR","")</f>
        <v/>
      </c>
      <c r="E38" s="159">
        <f>+IFERROR(VLOOKUP(A38,'2. RECURSOS-GASTOS'!A$34:A$39,1,0),1)</f>
        <v>1</v>
      </c>
      <c r="F38" s="160">
        <f t="shared" si="9"/>
        <v>2</v>
      </c>
      <c r="L38" s="78">
        <f t="shared" si="10"/>
        <v>0</v>
      </c>
    </row>
    <row r="39" spans="1:18" ht="80.099999999999994" customHeight="1" x14ac:dyDescent="0.4">
      <c r="A39" s="177"/>
      <c r="B39" s="178"/>
      <c r="C39" s="259" t="str">
        <f t="shared" si="11"/>
        <v/>
      </c>
      <c r="D39" s="259" t="str">
        <f t="shared" si="12"/>
        <v/>
      </c>
      <c r="E39" s="159">
        <f>+IFERROR(VLOOKUP(A39,'2. RECURSOS-GASTOS'!A$34:A$39,1,0),1)</f>
        <v>1</v>
      </c>
      <c r="F39" s="160">
        <f t="shared" si="9"/>
        <v>2</v>
      </c>
      <c r="L39" s="78">
        <f t="shared" si="10"/>
        <v>0</v>
      </c>
    </row>
    <row r="40" spans="1:18" ht="80.099999999999994" customHeight="1" x14ac:dyDescent="0.4">
      <c r="A40" s="177"/>
      <c r="B40" s="178"/>
      <c r="C40" s="259" t="str">
        <f t="shared" si="11"/>
        <v/>
      </c>
      <c r="D40" s="259" t="str">
        <f t="shared" si="12"/>
        <v/>
      </c>
      <c r="E40" s="159">
        <f>+IFERROR(VLOOKUP(A40,'2. RECURSOS-GASTOS'!A$34:A$39,1,0),1)</f>
        <v>1</v>
      </c>
      <c r="F40" s="160">
        <f t="shared" si="9"/>
        <v>2</v>
      </c>
      <c r="L40" s="78">
        <f t="shared" si="10"/>
        <v>0</v>
      </c>
    </row>
    <row r="41" spans="1:18" ht="80.099999999999994" customHeight="1" x14ac:dyDescent="0.4">
      <c r="A41" s="177"/>
      <c r="B41" s="178"/>
      <c r="C41" s="259" t="str">
        <f t="shared" si="11"/>
        <v/>
      </c>
      <c r="D41" s="259" t="str">
        <f t="shared" si="12"/>
        <v/>
      </c>
      <c r="E41" s="159">
        <f>+IFERROR(VLOOKUP(A41,'2. RECURSOS-GASTOS'!A$34:A$39,1,0),1)</f>
        <v>1</v>
      </c>
      <c r="F41" s="160">
        <f t="shared" si="9"/>
        <v>2</v>
      </c>
      <c r="L41" s="78">
        <f t="shared" si="10"/>
        <v>0</v>
      </c>
    </row>
    <row r="42" spans="1:18" ht="80.099999999999994" customHeight="1" thickBot="1" x14ac:dyDescent="0.45">
      <c r="A42" s="179"/>
      <c r="B42" s="180"/>
      <c r="C42" s="259" t="str">
        <f t="shared" si="11"/>
        <v/>
      </c>
      <c r="D42" s="259" t="str">
        <f t="shared" si="12"/>
        <v/>
      </c>
      <c r="E42" s="159">
        <f>+IFERROR(VLOOKUP(A42,'2. RECURSOS-GASTOS'!A$34:A$39,1,0),1)</f>
        <v>1</v>
      </c>
      <c r="F42" s="160">
        <f t="shared" si="9"/>
        <v>2</v>
      </c>
      <c r="L42" s="78">
        <f t="shared" si="10"/>
        <v>0</v>
      </c>
    </row>
    <row r="43" spans="1:18" ht="19.5" thickBot="1" x14ac:dyDescent="0.45">
      <c r="A43" s="36"/>
      <c r="B43" s="36"/>
      <c r="C43" s="32"/>
      <c r="D43" s="32"/>
    </row>
    <row r="44" spans="1:18" s="38" customFormat="1" ht="40.5" customHeight="1" thickBot="1" x14ac:dyDescent="0.5">
      <c r="A44" s="456" t="s">
        <v>64</v>
      </c>
      <c r="B44" s="457"/>
      <c r="C44" s="457"/>
      <c r="D44" s="458"/>
      <c r="E44" s="158"/>
      <c r="F44" s="158"/>
      <c r="G44" s="158"/>
      <c r="H44" s="158"/>
      <c r="I44" s="158"/>
      <c r="J44" s="158"/>
      <c r="K44" s="158"/>
      <c r="L44" s="158"/>
      <c r="M44" s="158"/>
      <c r="N44" s="158"/>
      <c r="O44" s="158"/>
      <c r="P44" s="158"/>
      <c r="Q44" s="158"/>
      <c r="R44" s="158"/>
    </row>
    <row r="45" spans="1:18" ht="42" customHeight="1" thickBot="1" x14ac:dyDescent="0.45">
      <c r="A45" s="65" t="s">
        <v>80</v>
      </c>
      <c r="B45" s="66" t="s">
        <v>81</v>
      </c>
      <c r="C45" s="466" t="s">
        <v>52</v>
      </c>
      <c r="D45" s="467"/>
    </row>
    <row r="46" spans="1:18" ht="80.099999999999994" customHeight="1" x14ac:dyDescent="0.4">
      <c r="A46" s="181"/>
      <c r="B46" s="182"/>
      <c r="C46" s="259" t="str">
        <f>+IF(L46=0,"",IF(E46=1,"EL ACTIVO INMATERIAL NO EXISTE. CORREGIR",IF(L46&gt;1,"EL ACTIVO INMATERIAL ESTÁ DUPLICADO. CORREGIR","")))</f>
        <v/>
      </c>
      <c r="D46" s="259" t="str">
        <f t="shared" ref="D46:D51" si="13">+IF(F46=1,"FALTAN CAMPOS POR CUMPLIMENTAR","")</f>
        <v/>
      </c>
      <c r="E46" s="159">
        <f>+IFERROR(VLOOKUP(A46,'2. RECURSOS-GASTOS'!A$43:A$48,1,0),1)</f>
        <v>1</v>
      </c>
      <c r="F46" s="160">
        <f t="shared" ref="F46:F51" si="14">+COUNTBLANK(A46:B46)</f>
        <v>2</v>
      </c>
      <c r="L46" s="78">
        <f>+COUNTIF(A$46:A$51,A46)</f>
        <v>0</v>
      </c>
    </row>
    <row r="47" spans="1:18" ht="80.099999999999994" customHeight="1" x14ac:dyDescent="0.4">
      <c r="A47" s="183"/>
      <c r="B47" s="39"/>
      <c r="C47" s="259" t="str">
        <f t="shared" ref="C47:C51" si="15">+IF(L47=0,"",IF(E47=1,"EL ACTIVO INMATERIAL NO EXISTE. CORREGIR",IF(L47&gt;1,"EL ACTIVO INMATERIAL ESTÁ DUPLICADO. CORREGIR","")))</f>
        <v/>
      </c>
      <c r="D47" s="259" t="str">
        <f t="shared" si="13"/>
        <v/>
      </c>
      <c r="E47" s="159">
        <f>+IFERROR(VLOOKUP(A47,'2. RECURSOS-GASTOS'!A$43:A$48,1,0),1)</f>
        <v>1</v>
      </c>
      <c r="F47" s="160">
        <f t="shared" si="14"/>
        <v>2</v>
      </c>
      <c r="L47" s="78">
        <f t="shared" ref="L47:L51" si="16">+COUNTIF(A$46:A$51,A47)</f>
        <v>0</v>
      </c>
    </row>
    <row r="48" spans="1:18" ht="80.099999999999994" customHeight="1" x14ac:dyDescent="0.4">
      <c r="A48" s="183"/>
      <c r="B48" s="39"/>
      <c r="C48" s="259" t="str">
        <f t="shared" si="15"/>
        <v/>
      </c>
      <c r="D48" s="259" t="str">
        <f t="shared" si="13"/>
        <v/>
      </c>
      <c r="E48" s="159">
        <f>+IFERROR(VLOOKUP(A48,'2. RECURSOS-GASTOS'!A$43:A$48,1,0),1)</f>
        <v>1</v>
      </c>
      <c r="F48" s="160">
        <f t="shared" si="14"/>
        <v>2</v>
      </c>
      <c r="L48" s="78">
        <f t="shared" si="16"/>
        <v>0</v>
      </c>
    </row>
    <row r="49" spans="1:18" ht="80.099999999999994" customHeight="1" x14ac:dyDescent="0.4">
      <c r="A49" s="183"/>
      <c r="B49" s="39"/>
      <c r="C49" s="259" t="str">
        <f t="shared" si="15"/>
        <v/>
      </c>
      <c r="D49" s="259" t="str">
        <f t="shared" si="13"/>
        <v/>
      </c>
      <c r="E49" s="159">
        <f>+IFERROR(VLOOKUP(A49,'2. RECURSOS-GASTOS'!A$43:A$48,1,0),1)</f>
        <v>1</v>
      </c>
      <c r="F49" s="160">
        <f t="shared" si="14"/>
        <v>2</v>
      </c>
      <c r="L49" s="78">
        <f t="shared" si="16"/>
        <v>0</v>
      </c>
    </row>
    <row r="50" spans="1:18" ht="80.099999999999994" customHeight="1" x14ac:dyDescent="0.4">
      <c r="A50" s="183"/>
      <c r="B50" s="39"/>
      <c r="C50" s="259" t="str">
        <f t="shared" si="15"/>
        <v/>
      </c>
      <c r="D50" s="259" t="str">
        <f t="shared" si="13"/>
        <v/>
      </c>
      <c r="E50" s="159">
        <f>+IFERROR(VLOOKUP(A50,'2. RECURSOS-GASTOS'!A$43:A$48,1,0),1)</f>
        <v>1</v>
      </c>
      <c r="F50" s="160">
        <f t="shared" si="14"/>
        <v>2</v>
      </c>
      <c r="L50" s="78">
        <f t="shared" si="16"/>
        <v>0</v>
      </c>
    </row>
    <row r="51" spans="1:18" ht="80.099999999999994" customHeight="1" thickBot="1" x14ac:dyDescent="0.45">
      <c r="A51" s="184"/>
      <c r="B51" s="40"/>
      <c r="C51" s="259" t="str">
        <f t="shared" si="15"/>
        <v/>
      </c>
      <c r="D51" s="259" t="str">
        <f t="shared" si="13"/>
        <v/>
      </c>
      <c r="E51" s="159">
        <f>+IFERROR(VLOOKUP(A51,'2. RECURSOS-GASTOS'!A$43:A$48,1,0),1)</f>
        <v>1</v>
      </c>
      <c r="F51" s="160">
        <f t="shared" si="14"/>
        <v>2</v>
      </c>
      <c r="L51" s="78">
        <f t="shared" si="16"/>
        <v>0</v>
      </c>
    </row>
    <row r="52" spans="1:18" ht="19.5" thickBot="1" x14ac:dyDescent="0.45">
      <c r="A52" s="36"/>
      <c r="B52" s="36"/>
      <c r="C52" s="32"/>
      <c r="D52" s="32"/>
    </row>
    <row r="53" spans="1:18" s="38" customFormat="1" ht="34.5" customHeight="1" thickBot="1" x14ac:dyDescent="0.5">
      <c r="A53" s="456" t="s">
        <v>68</v>
      </c>
      <c r="B53" s="457"/>
      <c r="C53" s="457"/>
      <c r="D53" s="458"/>
      <c r="E53" s="158"/>
      <c r="F53" s="158"/>
      <c r="G53" s="158"/>
      <c r="H53" s="158"/>
      <c r="I53" s="158"/>
      <c r="J53" s="158"/>
      <c r="K53" s="158"/>
      <c r="L53" s="158"/>
      <c r="M53" s="158"/>
      <c r="N53" s="158"/>
      <c r="O53" s="158"/>
      <c r="P53" s="158"/>
      <c r="Q53" s="158"/>
      <c r="R53" s="158"/>
    </row>
    <row r="54" spans="1:18" ht="42" customHeight="1" thickBot="1" x14ac:dyDescent="0.45">
      <c r="A54" s="65" t="s">
        <v>82</v>
      </c>
      <c r="B54" s="66" t="s">
        <v>83</v>
      </c>
      <c r="C54" s="466" t="s">
        <v>52</v>
      </c>
      <c r="D54" s="467"/>
    </row>
    <row r="55" spans="1:18" ht="80.099999999999994" customHeight="1" x14ac:dyDescent="0.4">
      <c r="A55" s="183"/>
      <c r="B55" s="185"/>
      <c r="C55" s="259" t="str">
        <f>+IF(L55=0,"",IF(E55=1,"EL GASTO DE VIAJE NO EXISTE. CORREGIR",IF(L55&gt;1,"EL GASTO DE VIAJE ESTÁ DUPLICADO. CORREGIR","")))</f>
        <v/>
      </c>
      <c r="D55" s="259" t="str">
        <f t="shared" ref="D55:D60" si="17">+IF(F55=1,"FALTAN CAMPOS POR CUMPLIMENTAR","")</f>
        <v/>
      </c>
      <c r="E55" s="159">
        <f>+IFERROR(VLOOKUP(A55,'2. RECURSOS-GASTOS'!A$52:A$57,1,0),1)</f>
        <v>1</v>
      </c>
      <c r="F55" s="160">
        <f t="shared" ref="F55:F60" si="18">+COUNTBLANK(A55:B55)</f>
        <v>2</v>
      </c>
      <c r="L55" s="78">
        <f>+COUNTIF(A$55:A$60,A55)</f>
        <v>0</v>
      </c>
    </row>
    <row r="56" spans="1:18" ht="80.099999999999994" customHeight="1" x14ac:dyDescent="0.4">
      <c r="A56" s="183"/>
      <c r="B56" s="185"/>
      <c r="C56" s="259" t="str">
        <f t="shared" ref="C56:C60" si="19">+IF(L56=0,"",IF(E56=1,"EL GASTO DE VIAJE NO EXISTE. CORREGIR",IF(L56&gt;1,"EL GASTO DE VIAJE ESTÁ DUPLICADO. CORREGIR","")))</f>
        <v/>
      </c>
      <c r="D56" s="259" t="str">
        <f t="shared" si="17"/>
        <v/>
      </c>
      <c r="E56" s="159">
        <f>+IFERROR(VLOOKUP(A56,'2. RECURSOS-GASTOS'!A$52:A$57,1,0),1)</f>
        <v>1</v>
      </c>
      <c r="F56" s="160">
        <f t="shared" si="18"/>
        <v>2</v>
      </c>
      <c r="L56" s="78">
        <f t="shared" ref="L56:L60" si="20">+COUNTIF(A$55:A$60,A56)</f>
        <v>0</v>
      </c>
    </row>
    <row r="57" spans="1:18" ht="80.099999999999994" customHeight="1" x14ac:dyDescent="0.4">
      <c r="A57" s="183"/>
      <c r="B57" s="185"/>
      <c r="C57" s="259" t="str">
        <f t="shared" si="19"/>
        <v/>
      </c>
      <c r="D57" s="259" t="str">
        <f t="shared" si="17"/>
        <v/>
      </c>
      <c r="E57" s="159">
        <f>+IFERROR(VLOOKUP(A57,'2. RECURSOS-GASTOS'!A$52:A$57,1,0),1)</f>
        <v>1</v>
      </c>
      <c r="F57" s="160">
        <f t="shared" si="18"/>
        <v>2</v>
      </c>
      <c r="L57" s="78">
        <f t="shared" si="20"/>
        <v>0</v>
      </c>
    </row>
    <row r="58" spans="1:18" ht="80.099999999999994" customHeight="1" x14ac:dyDescent="0.4">
      <c r="A58" s="186"/>
      <c r="B58" s="187"/>
      <c r="C58" s="259" t="str">
        <f t="shared" si="19"/>
        <v/>
      </c>
      <c r="D58" s="259" t="str">
        <f t="shared" si="17"/>
        <v/>
      </c>
      <c r="E58" s="159">
        <f>+IFERROR(VLOOKUP(A58,'2. RECURSOS-GASTOS'!A$52:A$57,1,0),1)</f>
        <v>1</v>
      </c>
      <c r="F58" s="160">
        <f t="shared" si="18"/>
        <v>2</v>
      </c>
      <c r="L58" s="78">
        <f t="shared" si="20"/>
        <v>0</v>
      </c>
    </row>
    <row r="59" spans="1:18" ht="80.099999999999994" customHeight="1" x14ac:dyDescent="0.4">
      <c r="A59" s="186"/>
      <c r="B59" s="187"/>
      <c r="C59" s="259" t="str">
        <f t="shared" si="19"/>
        <v/>
      </c>
      <c r="D59" s="259" t="str">
        <f t="shared" si="17"/>
        <v/>
      </c>
      <c r="E59" s="159">
        <f>+IFERROR(VLOOKUP(A59,'2. RECURSOS-GASTOS'!A$52:A$57,1,0),1)</f>
        <v>1</v>
      </c>
      <c r="F59" s="160">
        <f t="shared" si="18"/>
        <v>2</v>
      </c>
      <c r="L59" s="78">
        <f t="shared" si="20"/>
        <v>0</v>
      </c>
    </row>
    <row r="60" spans="1:18" ht="80.099999999999994" customHeight="1" thickBot="1" x14ac:dyDescent="0.45">
      <c r="A60" s="188"/>
      <c r="B60" s="189"/>
      <c r="C60" s="259" t="str">
        <f t="shared" si="19"/>
        <v/>
      </c>
      <c r="D60" s="259" t="str">
        <f t="shared" si="17"/>
        <v/>
      </c>
      <c r="E60" s="159">
        <f>+IFERROR(VLOOKUP(A60,'2. RECURSOS-GASTOS'!A$52:A$57,1,0),1)</f>
        <v>1</v>
      </c>
      <c r="F60" s="160">
        <f t="shared" si="18"/>
        <v>2</v>
      </c>
      <c r="L60" s="78">
        <f t="shared" si="20"/>
        <v>0</v>
      </c>
    </row>
    <row r="61" spans="1:18" x14ac:dyDescent="0.4">
      <c r="C61" s="32"/>
      <c r="D61" s="32"/>
    </row>
    <row r="62" spans="1:18" x14ac:dyDescent="0.4">
      <c r="C62" s="32"/>
      <c r="D62" s="32"/>
    </row>
    <row r="63" spans="1:18" x14ac:dyDescent="0.4">
      <c r="C63" s="32"/>
      <c r="D63" s="32"/>
    </row>
  </sheetData>
  <sheetProtection algorithmName="SHA-512" hashValue="k9u7POFQ3Ydsr5zH6rIK3jn9PLIC/ZY4vXb8cGq/mypVCsJEej2RKbIl3Xz/RFWOU+WCOl4Y5dhPktjTxpZOZg==" saltValue="U17HxLwUxV9mJI6BQQAbdA==" spinCount="100000" sheet="1" objects="1" scenarios="1"/>
  <protectedRanges>
    <protectedRange algorithmName="SHA-512" hashValue="709R6/lJ4N3YlBjrFpvTiXFUU/b6ZL8gQLwtNoHQGFo7nANQSNpyA2194JBSfcN+lQPQkiy0gQz+ShfIas68QQ==" saltValue="rK/t5PeoZzVb4l03f5A+yg==" spinCount="100000" sqref="A11:B24" name="Rango1_2"/>
    <protectedRange algorithmName="SHA-512" hashValue="m9VB9ejk9scBofuTPGIuLLgJBDLqfBxpslVKdwXHLacG+lWcu7aYliOLxduP/e6pLmaIc5raIqNYPQaP0NzW3g==" saltValue="hlNDnLidZ1f3cALbHnmkIg==" spinCount="100000" sqref="A11:B24" name="Rango2_2"/>
  </protectedRanges>
  <mergeCells count="13">
    <mergeCell ref="A53:D53"/>
    <mergeCell ref="C54:D54"/>
    <mergeCell ref="C10:D10"/>
    <mergeCell ref="C27:D27"/>
    <mergeCell ref="C36:D36"/>
    <mergeCell ref="C45:D45"/>
    <mergeCell ref="A35:D35"/>
    <mergeCell ref="A44:D44"/>
    <mergeCell ref="B2:D2"/>
    <mergeCell ref="B3:D3"/>
    <mergeCell ref="A7:D7"/>
    <mergeCell ref="A9:D9"/>
    <mergeCell ref="A26:D26"/>
  </mergeCells>
  <conditionalFormatting sqref="A11:A24">
    <cfRule type="expression" dxfId="191" priority="33">
      <formula>$L11&gt;1</formula>
    </cfRule>
  </conditionalFormatting>
  <conditionalFormatting sqref="A37:A42">
    <cfRule type="expression" dxfId="190" priority="40" stopIfTrue="1">
      <formula>$E37=1</formula>
    </cfRule>
    <cfRule type="expression" dxfId="189" priority="41">
      <formula>$L37&gt;1</formula>
    </cfRule>
  </conditionalFormatting>
  <conditionalFormatting sqref="A55:A60">
    <cfRule type="expression" dxfId="186" priority="30" stopIfTrue="1">
      <formula>$E55=1</formula>
    </cfRule>
    <cfRule type="expression" dxfId="185" priority="42">
      <formula>$L55&gt;1</formula>
    </cfRule>
  </conditionalFormatting>
  <conditionalFormatting sqref="A11:B24">
    <cfRule type="containsBlanks" dxfId="184" priority="26">
      <formula>LEN(TRIM(A11))=0</formula>
    </cfRule>
    <cfRule type="expression" dxfId="183" priority="27" stopIfTrue="1">
      <formula>$E11=1</formula>
    </cfRule>
  </conditionalFormatting>
  <conditionalFormatting sqref="A28:B33">
    <cfRule type="containsBlanks" dxfId="182" priority="16">
      <formula>LEN(TRIM(A28))=0</formula>
    </cfRule>
    <cfRule type="expression" dxfId="181" priority="39" stopIfTrue="1">
      <formula>$E28=1</formula>
    </cfRule>
    <cfRule type="expression" dxfId="180" priority="43">
      <formula>$L28&gt;1</formula>
    </cfRule>
  </conditionalFormatting>
  <conditionalFormatting sqref="A37:B42">
    <cfRule type="containsBlanks" dxfId="179" priority="31">
      <formula>LEN(TRIM(A37))=0</formula>
    </cfRule>
  </conditionalFormatting>
  <conditionalFormatting sqref="A46:B51">
    <cfRule type="containsBlanks" dxfId="178" priority="20">
      <formula>LEN(TRIM(A46))=0</formula>
    </cfRule>
    <cfRule type="expression" dxfId="177" priority="21" stopIfTrue="1">
      <formula>$E46=1</formula>
    </cfRule>
    <cfRule type="expression" dxfId="176" priority="32">
      <formula>$L46&gt;1</formula>
    </cfRule>
  </conditionalFormatting>
  <conditionalFormatting sqref="A55:B60">
    <cfRule type="containsBlanks" dxfId="175" priority="29">
      <formula>LEN(TRIM(A55))=0</formula>
    </cfRule>
  </conditionalFormatting>
  <conditionalFormatting sqref="B2:B3">
    <cfRule type="containsBlanks" dxfId="163" priority="38">
      <formula>LEN(TRIM(B2))=0</formula>
    </cfRule>
  </conditionalFormatting>
  <hyperlinks>
    <hyperlink ref="C1" location="'7. CRONOGRAMA DE ACTIVIDADES'!A1" display="IR A CRONOGRAMA" xr:uid="{68347263-1BAB-4115-A1E1-8C3D4ECFC50D}"/>
    <hyperlink ref="D1" location="'2. RECURSOS-GASTOS'!A1" display="IR A RECURSOS-GASTOS" xr:uid="{EA3184D5-E347-4718-A1C1-00FA676AE656}"/>
    <hyperlink ref="G1" location="'4. ACTIVIDAD 2'!A37" display="IR A INVERSIONES MATERIALES" xr:uid="{AA15C564-59BC-4A5A-BFBF-6C09DD7512A3}"/>
    <hyperlink ref="H1" location="'4. ACTIVIDAD 2'!A46" display="IR A INVERSIONES INMATERIALES" xr:uid="{8B1EAE44-19CF-4F2E-9DE8-FD182015F862}"/>
    <hyperlink ref="I1" location="'4. ACTIVIDAD 2'!A55" display="IR A  GASTOS DE VIAJE" xr:uid="{954DF440-04FF-4B64-B494-C70A3587CACC}"/>
    <hyperlink ref="F1" location="'4. ACTIVIDAD 2'!A28" display="IR A COLABORACIONES EXTERNAS" xr:uid="{16758A89-64C6-49E3-8758-381E305E90EC}"/>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36" stopIfTrue="1" id="{25009105-718A-4F82-9B92-E8434BD5ADF6}">
            <xm:f>#REF!='0. INSTRUCCIONES'!$A$18</xm:f>
            <x14:dxf>
              <fill>
                <patternFill>
                  <bgColor rgb="FFFF0000"/>
                </patternFill>
              </fill>
            </x14:dxf>
          </x14:cfRule>
          <x14:cfRule type="expression" priority="37" stopIfTrue="1" id="{2567F264-FE2B-4C06-A186-D622D037331E}">
            <xm:f>#REF!='0. INSTRUCCIONES'!$A$19</xm:f>
            <x14:dxf>
              <fill>
                <patternFill>
                  <bgColor rgb="FFFF0000"/>
                </patternFill>
              </fill>
            </x14:dxf>
          </x14:cfRule>
          <xm:sqref>A44</xm:sqref>
        </x14:conditionalFormatting>
        <x14:conditionalFormatting xmlns:xm="http://schemas.microsoft.com/office/excel/2006/main">
          <x14:cfRule type="expression" priority="24" stopIfTrue="1" id="{93FD519B-A9AC-4D15-8958-91E2E1B8747C}">
            <xm:f>+'1. DATOS BASICOS'!$C$6='0. INSTRUCCIONES'!$A$18</xm:f>
            <x14:dxf>
              <font>
                <color rgb="FFFF0000"/>
              </font>
              <fill>
                <patternFill>
                  <bgColor rgb="FFFF0000"/>
                </patternFill>
              </fill>
            </x14:dxf>
          </x14:cfRule>
          <x14:cfRule type="expression" priority="25" stopIfTrue="1" id="{8E88FC82-259B-497E-9BD7-716C1A0CA448}">
            <xm:f>+'1. DATOS BASICOS'!$C$6='0. INSTRUCCIONES'!$A$19</xm:f>
            <x14:dxf>
              <font>
                <color rgb="FFFF0000"/>
              </font>
              <fill>
                <patternFill>
                  <bgColor rgb="FFFF0000"/>
                </patternFill>
              </fill>
            </x14:dxf>
          </x14:cfRule>
          <xm:sqref>A10:C10 A11:D24</xm:sqref>
        </x14:conditionalFormatting>
        <x14:conditionalFormatting xmlns:xm="http://schemas.microsoft.com/office/excel/2006/main">
          <x14:cfRule type="expression" priority="34" stopIfTrue="1" id="{6272E8EF-14B5-4775-97F8-91606CF15DB5}">
            <xm:f>#REF!='0. INSTRUCCIONES'!$A$18</xm:f>
            <x14:dxf>
              <fill>
                <patternFill>
                  <bgColor rgb="FFFF0000"/>
                </patternFill>
              </fill>
            </x14:dxf>
          </x14:cfRule>
          <x14:cfRule type="expression" priority="35" stopIfTrue="1" id="{142B3619-A14D-4947-BCAD-0345A8496CFD}">
            <xm:f>#REF!='0. INSTRUCCIONES'!$A$19</xm:f>
            <x14:dxf>
              <fill>
                <patternFill>
                  <bgColor rgb="FFFF0000"/>
                </patternFill>
              </fill>
            </x14:dxf>
          </x14:cfRule>
          <xm:sqref>A10:C10</xm:sqref>
        </x14:conditionalFormatting>
        <x14:conditionalFormatting xmlns:xm="http://schemas.microsoft.com/office/excel/2006/main">
          <x14:cfRule type="expression" priority="22" stopIfTrue="1" id="{073953EB-1B9E-417B-91B9-1DFFA84B2D47}">
            <xm:f>+'1. DATOS BASICOS'!$C$6='0. INSTRUCCIONES'!$A$21</xm:f>
            <x14:dxf>
              <font>
                <color rgb="FFFF0000"/>
              </font>
              <fill>
                <patternFill>
                  <bgColor rgb="FFFF0000"/>
                </patternFill>
              </fill>
            </x14:dxf>
          </x14:cfRule>
          <x14:cfRule type="expression" priority="23" stopIfTrue="1" id="{3C40F253-C4CD-476B-A3B1-612E397737CB}">
            <xm:f>+'1. DATOS BASICOS'!$C$6='0. INSTRUCCIONES'!$A$20</xm:f>
            <x14:dxf>
              <font>
                <color rgb="FFFF0000"/>
              </font>
              <fill>
                <patternFill>
                  <bgColor rgb="FFFF0000"/>
                </patternFill>
              </fill>
            </x14:dxf>
          </x14:cfRule>
          <xm:sqref>A36:D42</xm:sqref>
        </x14:conditionalFormatting>
        <x14:conditionalFormatting xmlns:xm="http://schemas.microsoft.com/office/excel/2006/main">
          <x14:cfRule type="expression" priority="17" stopIfTrue="1" id="{ED55F081-3936-4322-9716-55ECFB488F88}">
            <xm:f>+'1. DATOS BASICOS'!$C$6='0. INSTRUCCIONES'!$A$21</xm:f>
            <x14:dxf>
              <font>
                <color rgb="FFFF0000"/>
              </font>
              <fill>
                <patternFill>
                  <bgColor rgb="FFFF0000"/>
                </patternFill>
              </fill>
            </x14:dxf>
          </x14:cfRule>
          <x14:cfRule type="expression" priority="18" stopIfTrue="1" id="{D19DA435-5C68-413A-A2FB-395DAAE3518E}">
            <xm:f>+'1. DATOS BASICOS'!$C$6='0. INSTRUCCIONES'!$A$20</xm:f>
            <x14:dxf>
              <font>
                <color rgb="FFFF0000"/>
              </font>
              <fill>
                <patternFill>
                  <bgColor rgb="FFFF0000"/>
                </patternFill>
              </fill>
            </x14:dxf>
          </x14:cfRule>
          <xm:sqref>A45:D51</xm:sqref>
        </x14:conditionalFormatting>
        <x14:conditionalFormatting xmlns:xm="http://schemas.microsoft.com/office/excel/2006/main">
          <x14:cfRule type="expression" priority="10" stopIfTrue="1" id="{F76EA68E-F9AF-45B5-9CF7-8E3D1F4AE970}">
            <xm:f>+'1. DATOS BASICOS'!$C$6='0. INSTRUCCIONES'!$A$19</xm:f>
            <x14:dxf>
              <font>
                <color rgb="FFFF0000"/>
              </font>
              <fill>
                <patternFill>
                  <bgColor rgb="FFFF0000"/>
                </patternFill>
              </fill>
            </x14:dxf>
          </x14:cfRule>
          <x14:cfRule type="expression" priority="19" stopIfTrue="1" id="{C6FE70ED-B770-471F-B762-3C2E8B9FA0EA}">
            <xm:f>+'1. DATOS BASICOS'!$C$6='0. INSTRUCCIONES'!$A$18</xm:f>
            <x14:dxf>
              <font>
                <color rgb="FFFF0000"/>
              </font>
              <fill>
                <patternFill>
                  <bgColor rgb="FFFF0000"/>
                </patternFill>
              </fill>
            </x14:dxf>
          </x14:cfRule>
          <x14:cfRule type="expression" priority="28" stopIfTrue="1" id="{EE0C894E-1FC1-4B04-B1A7-09077E451632}">
            <xm:f>+'1. DATOS BASICOS'!$C$6='0. INSTRUCCIONES'!$A$17</xm:f>
            <x14:dxf>
              <font>
                <color rgb="FFFF0000"/>
              </font>
              <fill>
                <patternFill>
                  <bgColor rgb="FFFF0000"/>
                </patternFill>
              </fill>
            </x14:dxf>
          </x14:cfRule>
          <xm:sqref>A54:D60</xm:sqref>
        </x14:conditionalFormatting>
        <x14:conditionalFormatting xmlns:xm="http://schemas.microsoft.com/office/excel/2006/main">
          <x14:cfRule type="expression" priority="3" stopIfTrue="1" id="{65312E1A-C3E3-46B9-B1CE-8EF825C6F7CF}">
            <xm:f>+'1. DATOS BASICOS'!$C$6='0. INSTRUCCIONES'!$A$18</xm:f>
            <x14:dxf>
              <font>
                <color rgb="FFFF0000"/>
              </font>
              <fill>
                <patternFill>
                  <bgColor rgb="FFFF0000"/>
                </patternFill>
              </fill>
            </x14:dxf>
          </x14:cfRule>
          <x14:cfRule type="expression" priority="4" stopIfTrue="1" id="{968449AB-4077-400A-8164-1DDD77217647}">
            <xm:f>+'1. DATOS BASICOS'!$C$6='0. INSTRUCCIONES'!$A$19</xm:f>
            <x14:dxf>
              <font>
                <color rgb="FFFF0000"/>
              </font>
              <fill>
                <patternFill>
                  <bgColor rgb="FFFF0000"/>
                </patternFill>
              </fill>
            </x14:dxf>
          </x14:cfRule>
          <x14:cfRule type="expression" priority="5" stopIfTrue="1" id="{0E169570-0BBE-4BF6-A21F-33458FA47C74}">
            <xm:f>#REF!='0. INSTRUCCIONES'!$A$18</xm:f>
            <x14:dxf>
              <fill>
                <patternFill>
                  <bgColor rgb="FFFF0000"/>
                </patternFill>
              </fill>
            </x14:dxf>
          </x14:cfRule>
          <x14:cfRule type="expression" priority="6" stopIfTrue="1" id="{4565CA78-72A4-476C-9909-5A6C6D9A30FB}">
            <xm:f>#REF!='0. INSTRUCCIONES'!$A$19</xm:f>
            <x14:dxf>
              <fill>
                <patternFill>
                  <bgColor rgb="FFFF0000"/>
                </patternFill>
              </fill>
            </x14:dxf>
          </x14:cfRule>
          <xm:sqref>C54</xm:sqref>
        </x14:conditionalFormatting>
        <x14:conditionalFormatting xmlns:xm="http://schemas.microsoft.com/office/excel/2006/main">
          <x14:cfRule type="expression" priority="7" stopIfTrue="1" id="{90BAC116-F7F6-493B-8D8A-1FF8332DDD8D}">
            <xm:f>+'1. DATOS BASICOS'!$C$6='0. INSTRUCCIONES'!$A$21</xm:f>
            <x14:dxf>
              <font>
                <color rgb="FFFF0000"/>
              </font>
              <fill>
                <patternFill>
                  <bgColor rgb="FFFF0000"/>
                </patternFill>
              </fill>
            </x14:dxf>
          </x14:cfRule>
          <x14:cfRule type="expression" priority="8" stopIfTrue="1" id="{7B3525B1-0CE8-4FED-B2C0-0E8626C73433}">
            <xm:f>+'1. DATOS BASICOS'!$C$6='0. INSTRUCCIONES'!$A$20</xm:f>
            <x14:dxf>
              <font>
                <color rgb="FFFF0000"/>
              </font>
              <fill>
                <patternFill>
                  <bgColor rgb="FFFF0000"/>
                </patternFill>
              </fill>
            </x14:dxf>
          </x14:cfRule>
          <xm:sqref>D46:D51</xm:sqref>
        </x14:conditionalFormatting>
        <x14:conditionalFormatting xmlns:xm="http://schemas.microsoft.com/office/excel/2006/main">
          <x14:cfRule type="expression" priority="9" stopIfTrue="1" id="{A6548001-8DC0-42AE-8763-C588632680BF}">
            <xm:f>+'1. DATOS BASICOS'!$C$6='0. INSTRUCCIONES'!$A$18</xm:f>
            <x14:dxf>
              <font>
                <color rgb="FFFF0000"/>
              </font>
              <fill>
                <patternFill>
                  <bgColor rgb="FFFF0000"/>
                </patternFill>
              </fill>
            </x14:dxf>
          </x14:cfRule>
          <xm:sqref>D55:D60</xm:sqref>
        </x14:conditionalFormatting>
        <x14:conditionalFormatting xmlns:xm="http://schemas.microsoft.com/office/excel/2006/main">
          <x14:cfRule type="expression" priority="15" stopIfTrue="1" id="{072038AD-9FFA-403F-8162-525DCDCC884F}">
            <xm:f>+'1. DATOS BASICOS'!$C$6=""</xm:f>
            <x14:dxf>
              <font>
                <color rgb="FFFF0000"/>
              </font>
              <fill>
                <patternFill>
                  <bgColor rgb="FFFF0000"/>
                </patternFill>
              </fill>
            </x14:dxf>
          </x14:cfRule>
          <xm:sqref>F11:F24</xm:sqref>
        </x14:conditionalFormatting>
        <x14:conditionalFormatting xmlns:xm="http://schemas.microsoft.com/office/excel/2006/main">
          <x14:cfRule type="expression" priority="14" stopIfTrue="1" id="{B7796A0D-176A-4EC1-A4F5-6DC3C2134D21}">
            <xm:f>+'1. DATOS BASICOS'!$C$6=""</xm:f>
            <x14:dxf>
              <font>
                <color rgb="FFFF0000"/>
              </font>
              <fill>
                <patternFill>
                  <bgColor rgb="FFFF0000"/>
                </patternFill>
              </fill>
            </x14:dxf>
          </x14:cfRule>
          <xm:sqref>F28:F33</xm:sqref>
        </x14:conditionalFormatting>
        <x14:conditionalFormatting xmlns:xm="http://schemas.microsoft.com/office/excel/2006/main">
          <x14:cfRule type="expression" priority="13" stopIfTrue="1" id="{B777602D-05B1-4929-8A16-77FA1C7A0D57}">
            <xm:f>+'1. DATOS BASICOS'!$C$6=""</xm:f>
            <x14:dxf>
              <font>
                <color rgb="FFFF0000"/>
              </font>
              <fill>
                <patternFill>
                  <bgColor rgb="FFFF0000"/>
                </patternFill>
              </fill>
            </x14:dxf>
          </x14:cfRule>
          <xm:sqref>F37:F42</xm:sqref>
        </x14:conditionalFormatting>
        <x14:conditionalFormatting xmlns:xm="http://schemas.microsoft.com/office/excel/2006/main">
          <x14:cfRule type="expression" priority="12" stopIfTrue="1" id="{AB415D69-5888-4D5F-BC8F-657633DAFCAB}">
            <xm:f>+'1. DATOS BASICOS'!$C$6=""</xm:f>
            <x14:dxf>
              <font>
                <color rgb="FFFF0000"/>
              </font>
              <fill>
                <patternFill>
                  <bgColor rgb="FFFF0000"/>
                </patternFill>
              </fill>
            </x14:dxf>
          </x14:cfRule>
          <xm:sqref>F46:F51</xm:sqref>
        </x14:conditionalFormatting>
        <x14:conditionalFormatting xmlns:xm="http://schemas.microsoft.com/office/excel/2006/main">
          <x14:cfRule type="expression" priority="11" stopIfTrue="1" id="{B82E8959-52A8-491E-A72E-B67BBBABD7E6}">
            <xm:f>+'1. DATOS BASICOS'!$C$6=""</xm:f>
            <x14:dxf>
              <font>
                <color rgb="FFFF0000"/>
              </font>
              <fill>
                <patternFill>
                  <bgColor rgb="FFFF0000"/>
                </patternFill>
              </fill>
            </x14:dxf>
          </x14:cfRule>
          <xm:sqref>F55:F60</xm:sqref>
        </x14:conditionalFormatting>
        <x14:conditionalFormatting xmlns:xm="http://schemas.microsoft.com/office/excel/2006/main">
          <x14:cfRule type="expression" priority="1" stopIfTrue="1" id="{DF8AD220-9C33-4D0A-A8B8-6537062AD2F6}">
            <xm:f>+'1. DATOS BASICOS'!$C$6=""</xm:f>
            <x14:dxf>
              <font>
                <color rgb="FFFF0000"/>
              </font>
              <fill>
                <patternFill>
                  <bgColor rgb="FFFF0000"/>
                </patternFill>
              </fill>
              <border>
                <left/>
                <right/>
                <top/>
                <bottom/>
              </border>
            </x14:dxf>
          </x14:cfRule>
          <xm:sqref>F1:I1</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CF315611-1C5E-4FF3-BEA3-23C7467FE742}">
          <x14:formula1>
            <xm:f>'2. RECURSOS-GASTOS'!$A$5:$A$18</xm:f>
          </x14:formula1>
          <xm:sqref>A11:A24</xm:sqref>
        </x14:dataValidation>
        <x14:dataValidation type="list" allowBlank="1" showInputMessage="1" showErrorMessage="1" xr:uid="{C56FDFBD-3CFF-4F4B-907F-B4359C82B484}">
          <x14:formula1>
            <xm:f>'2. RECURSOS-GASTOS'!$A$25:$A$30</xm:f>
          </x14:formula1>
          <xm:sqref>A28:A33</xm:sqref>
        </x14:dataValidation>
        <x14:dataValidation type="list" allowBlank="1" showInputMessage="1" showErrorMessage="1" xr:uid="{E8E00EB5-3667-4073-BB21-178D088A0DA7}">
          <x14:formula1>
            <xm:f>'2. RECURSOS-GASTOS'!$A$34:$A$39</xm:f>
          </x14:formula1>
          <xm:sqref>A37:A42</xm:sqref>
        </x14:dataValidation>
        <x14:dataValidation type="list" allowBlank="1" showInputMessage="1" showErrorMessage="1" xr:uid="{F59D38E3-EE91-448C-9285-6FFD1A6CE606}">
          <x14:formula1>
            <xm:f>'2. RECURSOS-GASTOS'!$A$43:$A$48</xm:f>
          </x14:formula1>
          <xm:sqref>A46:A51</xm:sqref>
        </x14:dataValidation>
        <x14:dataValidation type="list" allowBlank="1" showInputMessage="1" showErrorMessage="1" xr:uid="{5EF951A6-76B7-4C82-BE02-7C22DF1D298B}">
          <x14:formula1>
            <xm:f>'2. RECURSOS-GASTOS'!$A$52:$A$57</xm:f>
          </x14:formula1>
          <xm:sqref>A55:A60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C2CEB-7CE1-491E-9DD8-BC07EC0DBBDA}">
  <sheetPr>
    <tabColor rgb="FFF8CBC8"/>
  </sheetPr>
  <dimension ref="A1:Y63"/>
  <sheetViews>
    <sheetView topLeftCell="A57" zoomScale="70" zoomScaleNormal="70" workbookViewId="0">
      <selection activeCell="B15" sqref="B15"/>
    </sheetView>
  </sheetViews>
  <sheetFormatPr baseColWidth="10" defaultColWidth="11.42578125" defaultRowHeight="18.75" x14ac:dyDescent="0.4"/>
  <cols>
    <col min="1" max="1" width="42.140625" style="33" customWidth="1"/>
    <col min="2" max="2" width="95.7109375" style="33" customWidth="1"/>
    <col min="3" max="3" width="35.5703125" style="33" customWidth="1"/>
    <col min="4" max="4" width="35" style="33" customWidth="1"/>
    <col min="5" max="5" width="18.7109375" style="78" customWidth="1"/>
    <col min="6" max="6" width="28.85546875" style="78" customWidth="1"/>
    <col min="7" max="7" width="26.5703125" style="78" customWidth="1"/>
    <col min="8" max="8" width="23.42578125" style="78" customWidth="1"/>
    <col min="9" max="9" width="20.7109375" style="78" customWidth="1"/>
    <col min="10" max="11" width="11.42578125" style="78"/>
    <col min="12" max="12" width="11.42578125" style="78" customWidth="1"/>
    <col min="13" max="17" width="11.42578125" style="78"/>
    <col min="18" max="18" width="11.42578125" style="239"/>
    <col min="19" max="25" width="11.42578125" style="78"/>
    <col min="26" max="16384" width="11.42578125" style="33"/>
  </cols>
  <sheetData>
    <row r="1" spans="1:25" s="37" customFormat="1" ht="142.5" customHeight="1" thickBot="1" x14ac:dyDescent="0.45">
      <c r="B1" s="104" t="s">
        <v>86</v>
      </c>
      <c r="C1" s="257" t="s">
        <v>183</v>
      </c>
      <c r="D1" s="257" t="s">
        <v>90</v>
      </c>
      <c r="E1" s="155"/>
      <c r="F1" s="256" t="s">
        <v>226</v>
      </c>
      <c r="G1" s="256" t="s">
        <v>227</v>
      </c>
      <c r="H1" s="256" t="s">
        <v>228</v>
      </c>
      <c r="I1" s="256" t="s">
        <v>229</v>
      </c>
      <c r="J1" s="156"/>
      <c r="K1" s="156"/>
      <c r="L1" s="156"/>
      <c r="M1" s="156"/>
      <c r="N1" s="156"/>
      <c r="O1" s="156"/>
      <c r="P1" s="156"/>
      <c r="Q1" s="156"/>
      <c r="R1" s="231"/>
      <c r="S1" s="156"/>
      <c r="T1" s="156"/>
      <c r="U1" s="156"/>
      <c r="V1" s="156"/>
      <c r="W1" s="156"/>
      <c r="X1" s="156"/>
      <c r="Y1" s="156"/>
    </row>
    <row r="2" spans="1:25" ht="39.75" customHeight="1" thickBot="1" x14ac:dyDescent="0.45">
      <c r="A2" s="247" t="s">
        <v>73</v>
      </c>
      <c r="B2" s="463"/>
      <c r="C2" s="464"/>
      <c r="D2" s="465"/>
    </row>
    <row r="3" spans="1:25" ht="147.75" customHeight="1" thickBot="1" x14ac:dyDescent="0.45">
      <c r="A3" s="70" t="s">
        <v>74</v>
      </c>
      <c r="B3" s="460"/>
      <c r="C3" s="461"/>
      <c r="D3" s="462"/>
    </row>
    <row r="4" spans="1:25" ht="18" customHeight="1" x14ac:dyDescent="0.4">
      <c r="A4" s="42"/>
      <c r="B4" s="43"/>
      <c r="C4" s="32"/>
      <c r="D4" s="32"/>
    </row>
    <row r="5" spans="1:25" ht="18" customHeight="1" x14ac:dyDescent="0.4">
      <c r="A5" s="42"/>
      <c r="B5" s="43"/>
      <c r="C5" s="32"/>
      <c r="D5" s="32"/>
    </row>
    <row r="6" spans="1:25" ht="18" customHeight="1" x14ac:dyDescent="0.4">
      <c r="A6" s="44"/>
      <c r="B6" s="32"/>
      <c r="C6" s="32"/>
      <c r="D6" s="32"/>
    </row>
    <row r="7" spans="1:25" s="71" customFormat="1" ht="36.75" customHeight="1" x14ac:dyDescent="0.25">
      <c r="A7" s="459" t="s">
        <v>75</v>
      </c>
      <c r="B7" s="459"/>
      <c r="C7" s="459"/>
      <c r="D7" s="459"/>
      <c r="E7" s="157"/>
      <c r="F7" s="157"/>
      <c r="G7" s="157"/>
      <c r="H7" s="157"/>
      <c r="I7" s="157"/>
      <c r="J7" s="157"/>
      <c r="K7" s="157"/>
      <c r="L7" s="157"/>
      <c r="M7" s="157"/>
      <c r="N7" s="157"/>
      <c r="O7" s="157"/>
      <c r="P7" s="157"/>
      <c r="Q7" s="157"/>
      <c r="R7" s="240"/>
      <c r="S7" s="157"/>
      <c r="T7" s="157"/>
      <c r="U7" s="157"/>
      <c r="V7" s="157"/>
      <c r="W7" s="157"/>
      <c r="X7" s="157"/>
      <c r="Y7" s="157"/>
    </row>
    <row r="8" spans="1:25" ht="6" customHeight="1" thickBot="1" x14ac:dyDescent="0.45">
      <c r="C8" s="32"/>
      <c r="D8" s="32"/>
    </row>
    <row r="9" spans="1:25" s="38" customFormat="1" ht="37.5" customHeight="1" thickBot="1" x14ac:dyDescent="0.5">
      <c r="A9" s="456" t="s">
        <v>76</v>
      </c>
      <c r="B9" s="457"/>
      <c r="C9" s="457"/>
      <c r="D9" s="458"/>
      <c r="E9" s="158"/>
      <c r="F9" s="158"/>
      <c r="G9" s="158"/>
      <c r="H9" s="158"/>
      <c r="I9" s="158"/>
      <c r="J9" s="158"/>
      <c r="K9" s="158"/>
      <c r="L9" s="158"/>
      <c r="M9" s="158"/>
      <c r="N9" s="158"/>
      <c r="O9" s="158"/>
      <c r="P9" s="158"/>
      <c r="Q9" s="158"/>
      <c r="R9" s="241"/>
      <c r="S9" s="158"/>
      <c r="T9" s="158"/>
      <c r="U9" s="158"/>
      <c r="V9" s="158"/>
      <c r="W9" s="158"/>
      <c r="X9" s="158"/>
      <c r="Y9" s="158"/>
    </row>
    <row r="10" spans="1:25" ht="37.5" customHeight="1" thickBot="1" x14ac:dyDescent="0.45">
      <c r="A10" s="64" t="s">
        <v>196</v>
      </c>
      <c r="B10" s="67" t="s">
        <v>77</v>
      </c>
      <c r="C10" s="468" t="s">
        <v>52</v>
      </c>
      <c r="D10" s="467"/>
      <c r="L10" s="78" t="s">
        <v>78</v>
      </c>
    </row>
    <row r="11" spans="1:25" ht="80.099999999999994" customHeight="1" x14ac:dyDescent="0.4">
      <c r="A11" s="171"/>
      <c r="B11" s="172"/>
      <c r="C11" s="260" t="str">
        <f>+IF(L11=0,"",IF(E11=1,"EL PUESTO NO EXISTE. CORREGIR",IF(L11&gt;1,"EL PUESTO ESTA DUPLICADO. CORREGIR","")))</f>
        <v/>
      </c>
      <c r="D11" s="261" t="str">
        <f>+IF(F11=1,"FALTAN CAMPOS POR CUMPLIMENTAR","")</f>
        <v/>
      </c>
      <c r="E11" s="159">
        <f>+IFERROR(VLOOKUP(A11,'2. RECURSOS-GASTOS'!A$5:A$18,1,0),1)</f>
        <v>1</v>
      </c>
      <c r="F11" s="160">
        <f>+COUNTBLANK(A11:B11)</f>
        <v>2</v>
      </c>
      <c r="L11" s="78">
        <f t="shared" ref="L11:L24" si="0">+COUNTIF(A$11:A$24,A11)</f>
        <v>0</v>
      </c>
    </row>
    <row r="12" spans="1:25" ht="80.099999999999994" customHeight="1" x14ac:dyDescent="0.4">
      <c r="A12" s="173"/>
      <c r="B12" s="174"/>
      <c r="C12" s="262" t="str">
        <f t="shared" ref="C12:C24" si="1">+IF(L12=0,"",IF(E12=1,"EL PUESTO NO EXISTE. CORREGIR",IF(L12&gt;1,"EL PUESTO ESTA DUPLICADO. CORREGIR","")))</f>
        <v/>
      </c>
      <c r="D12" s="57" t="str">
        <f t="shared" ref="D12:D14" si="2">+IF(F12=1,"FALTAN CAMPOS POR CUMPLIMENTAR","")</f>
        <v/>
      </c>
      <c r="E12" s="159">
        <f>+IFERROR(VLOOKUP(A12,'2. RECURSOS-GASTOS'!A$5:A$18,1,0),1)</f>
        <v>1</v>
      </c>
      <c r="F12" s="160">
        <f t="shared" ref="F12:F24" si="3">+COUNTBLANK(A12:B12)</f>
        <v>2</v>
      </c>
      <c r="L12" s="78">
        <f t="shared" si="0"/>
        <v>0</v>
      </c>
    </row>
    <row r="13" spans="1:25" ht="80.099999999999994" customHeight="1" x14ac:dyDescent="0.4">
      <c r="A13" s="173"/>
      <c r="B13" s="174"/>
      <c r="C13" s="262" t="str">
        <f t="shared" si="1"/>
        <v/>
      </c>
      <c r="D13" s="57" t="str">
        <f t="shared" si="2"/>
        <v/>
      </c>
      <c r="E13" s="159">
        <f>+IFERROR(VLOOKUP(A13,'2. RECURSOS-GASTOS'!A$5:A$18,1,0),1)</f>
        <v>1</v>
      </c>
      <c r="F13" s="160">
        <f t="shared" si="3"/>
        <v>2</v>
      </c>
      <c r="L13" s="78">
        <f t="shared" si="0"/>
        <v>0</v>
      </c>
    </row>
    <row r="14" spans="1:25" ht="80.099999999999994" customHeight="1" x14ac:dyDescent="0.4">
      <c r="A14" s="173"/>
      <c r="B14" s="174"/>
      <c r="C14" s="262" t="str">
        <f t="shared" si="1"/>
        <v/>
      </c>
      <c r="D14" s="57" t="str">
        <f t="shared" si="2"/>
        <v/>
      </c>
      <c r="E14" s="159">
        <f>+IFERROR(VLOOKUP(A14,'2. RECURSOS-GASTOS'!A$5:A$18,1,0),1)</f>
        <v>1</v>
      </c>
      <c r="F14" s="160">
        <f t="shared" si="3"/>
        <v>2</v>
      </c>
      <c r="L14" s="78">
        <f t="shared" si="0"/>
        <v>0</v>
      </c>
    </row>
    <row r="15" spans="1:25" ht="80.099999999999994" customHeight="1" x14ac:dyDescent="0.4">
      <c r="A15" s="173"/>
      <c r="B15" s="174"/>
      <c r="C15" s="262" t="str">
        <f t="shared" si="1"/>
        <v/>
      </c>
      <c r="D15" s="57" t="str">
        <f>+IF(F15=1,"FALTAN CAMPOS POR CUMPLIMENTAR","")</f>
        <v/>
      </c>
      <c r="E15" s="159">
        <f>+IFERROR(VLOOKUP(A15,'2. RECURSOS-GASTOS'!A$5:A$18,1,0),1)</f>
        <v>1</v>
      </c>
      <c r="F15" s="160">
        <f t="shared" si="3"/>
        <v>2</v>
      </c>
      <c r="L15" s="78">
        <f t="shared" si="0"/>
        <v>0</v>
      </c>
    </row>
    <row r="16" spans="1:25" ht="80.099999999999994" customHeight="1" x14ac:dyDescent="0.4">
      <c r="A16" s="173"/>
      <c r="B16" s="174"/>
      <c r="C16" s="262" t="str">
        <f t="shared" si="1"/>
        <v/>
      </c>
      <c r="D16" s="57" t="str">
        <f t="shared" ref="D16:D24" si="4">+IF(F16=1,"FALTAN CAMPOS POR CUMPLIMENTAR","")</f>
        <v/>
      </c>
      <c r="E16" s="159">
        <f>+IFERROR(VLOOKUP(A16,'2. RECURSOS-GASTOS'!A$5:A$18,1,0),1)</f>
        <v>1</v>
      </c>
      <c r="F16" s="160">
        <f t="shared" si="3"/>
        <v>2</v>
      </c>
      <c r="L16" s="78">
        <f t="shared" si="0"/>
        <v>0</v>
      </c>
    </row>
    <row r="17" spans="1:25" ht="80.099999999999994" customHeight="1" x14ac:dyDescent="0.4">
      <c r="A17" s="173"/>
      <c r="B17" s="174"/>
      <c r="C17" s="262" t="str">
        <f t="shared" si="1"/>
        <v/>
      </c>
      <c r="D17" s="57" t="str">
        <f t="shared" si="4"/>
        <v/>
      </c>
      <c r="E17" s="159">
        <f>+IFERROR(VLOOKUP(A17,'2. RECURSOS-GASTOS'!A$5:A$18,1,0),1)</f>
        <v>1</v>
      </c>
      <c r="F17" s="160">
        <f t="shared" si="3"/>
        <v>2</v>
      </c>
      <c r="L17" s="78">
        <f t="shared" si="0"/>
        <v>0</v>
      </c>
    </row>
    <row r="18" spans="1:25" ht="80.099999999999994" customHeight="1" x14ac:dyDescent="0.4">
      <c r="A18" s="173"/>
      <c r="B18" s="174"/>
      <c r="C18" s="262" t="str">
        <f t="shared" si="1"/>
        <v/>
      </c>
      <c r="D18" s="57" t="str">
        <f t="shared" si="4"/>
        <v/>
      </c>
      <c r="E18" s="159">
        <f>+IFERROR(VLOOKUP(A18,'2. RECURSOS-GASTOS'!A$5:A$18,1,0),1)</f>
        <v>1</v>
      </c>
      <c r="F18" s="160">
        <f t="shared" si="3"/>
        <v>2</v>
      </c>
      <c r="L18" s="78">
        <f t="shared" si="0"/>
        <v>0</v>
      </c>
    </row>
    <row r="19" spans="1:25" ht="80.099999999999994" customHeight="1" x14ac:dyDescent="0.4">
      <c r="A19" s="173"/>
      <c r="B19" s="174"/>
      <c r="C19" s="262" t="str">
        <f t="shared" si="1"/>
        <v/>
      </c>
      <c r="D19" s="57" t="str">
        <f t="shared" si="4"/>
        <v/>
      </c>
      <c r="E19" s="159">
        <f>+IFERROR(VLOOKUP(A19,'2. RECURSOS-GASTOS'!A$5:A$18,1,0),1)</f>
        <v>1</v>
      </c>
      <c r="F19" s="160">
        <f t="shared" si="3"/>
        <v>2</v>
      </c>
      <c r="L19" s="78">
        <f t="shared" si="0"/>
        <v>0</v>
      </c>
    </row>
    <row r="20" spans="1:25" ht="80.099999999999994" customHeight="1" x14ac:dyDescent="0.4">
      <c r="A20" s="173"/>
      <c r="B20" s="174"/>
      <c r="C20" s="262" t="str">
        <f t="shared" si="1"/>
        <v/>
      </c>
      <c r="D20" s="57" t="str">
        <f t="shared" si="4"/>
        <v/>
      </c>
      <c r="E20" s="159">
        <f>+IFERROR(VLOOKUP(A20,'2. RECURSOS-GASTOS'!A$5:A$18,1,0),1)</f>
        <v>1</v>
      </c>
      <c r="F20" s="160">
        <f t="shared" si="3"/>
        <v>2</v>
      </c>
      <c r="L20" s="78">
        <f t="shared" si="0"/>
        <v>0</v>
      </c>
    </row>
    <row r="21" spans="1:25" ht="80.099999999999994" customHeight="1" x14ac:dyDescent="0.4">
      <c r="A21" s="173"/>
      <c r="B21" s="174"/>
      <c r="C21" s="262" t="str">
        <f t="shared" si="1"/>
        <v/>
      </c>
      <c r="D21" s="57" t="str">
        <f t="shared" si="4"/>
        <v/>
      </c>
      <c r="E21" s="159">
        <f>+IFERROR(VLOOKUP(A21,'2. RECURSOS-GASTOS'!A$5:A$18,1,0),1)</f>
        <v>1</v>
      </c>
      <c r="F21" s="160">
        <f t="shared" si="3"/>
        <v>2</v>
      </c>
      <c r="L21" s="78">
        <f t="shared" si="0"/>
        <v>0</v>
      </c>
    </row>
    <row r="22" spans="1:25" ht="80.099999999999994" customHeight="1" x14ac:dyDescent="0.4">
      <c r="A22" s="173"/>
      <c r="B22" s="174"/>
      <c r="C22" s="262" t="str">
        <f t="shared" si="1"/>
        <v/>
      </c>
      <c r="D22" s="57" t="str">
        <f t="shared" si="4"/>
        <v/>
      </c>
      <c r="E22" s="159">
        <f>+IFERROR(VLOOKUP(A22,'2. RECURSOS-GASTOS'!A$5:A$18,1,0),1)</f>
        <v>1</v>
      </c>
      <c r="F22" s="160">
        <f t="shared" si="3"/>
        <v>2</v>
      </c>
      <c r="L22" s="78">
        <f t="shared" si="0"/>
        <v>0</v>
      </c>
    </row>
    <row r="23" spans="1:25" ht="80.099999999999994" customHeight="1" x14ac:dyDescent="0.4">
      <c r="A23" s="173"/>
      <c r="B23" s="174"/>
      <c r="C23" s="262" t="str">
        <f t="shared" si="1"/>
        <v/>
      </c>
      <c r="D23" s="57" t="str">
        <f t="shared" si="4"/>
        <v/>
      </c>
      <c r="E23" s="159">
        <f>+IFERROR(VLOOKUP(A23,'2. RECURSOS-GASTOS'!A$5:A$18,1,0),1)</f>
        <v>1</v>
      </c>
      <c r="F23" s="160">
        <f t="shared" si="3"/>
        <v>2</v>
      </c>
      <c r="L23" s="78">
        <f t="shared" si="0"/>
        <v>0</v>
      </c>
    </row>
    <row r="24" spans="1:25" ht="80.099999999999994" customHeight="1" thickBot="1" x14ac:dyDescent="0.45">
      <c r="A24" s="175"/>
      <c r="B24" s="176"/>
      <c r="C24" s="263" t="str">
        <f t="shared" si="1"/>
        <v/>
      </c>
      <c r="D24" s="58" t="str">
        <f t="shared" si="4"/>
        <v/>
      </c>
      <c r="E24" s="159">
        <f>+IFERROR(VLOOKUP(A24,'2. RECURSOS-GASTOS'!A$5:A$18,1,0),1)</f>
        <v>1</v>
      </c>
      <c r="F24" s="160">
        <f t="shared" si="3"/>
        <v>2</v>
      </c>
      <c r="L24" s="78">
        <f t="shared" si="0"/>
        <v>0</v>
      </c>
    </row>
    <row r="25" spans="1:25" ht="19.5" thickBot="1" x14ac:dyDescent="0.45">
      <c r="A25" s="37"/>
      <c r="B25" s="36"/>
      <c r="C25" s="32"/>
      <c r="D25" s="32"/>
    </row>
    <row r="26" spans="1:25" s="38" customFormat="1" ht="37.5" customHeight="1" thickBot="1" x14ac:dyDescent="0.5">
      <c r="A26" s="456" t="s">
        <v>58</v>
      </c>
      <c r="B26" s="457"/>
      <c r="C26" s="457"/>
      <c r="D26" s="458"/>
      <c r="E26" s="158"/>
      <c r="F26" s="158"/>
      <c r="G26" s="158"/>
      <c r="H26" s="158"/>
      <c r="I26" s="158"/>
      <c r="J26" s="158"/>
      <c r="K26" s="158"/>
      <c r="L26" s="158"/>
      <c r="M26" s="158"/>
      <c r="N26" s="158"/>
      <c r="O26" s="158"/>
      <c r="P26" s="158"/>
      <c r="Q26" s="158"/>
      <c r="R26" s="241"/>
      <c r="S26" s="158"/>
      <c r="T26" s="158"/>
      <c r="U26" s="158"/>
      <c r="V26" s="158"/>
      <c r="W26" s="158"/>
      <c r="X26" s="158"/>
      <c r="Y26" s="158"/>
    </row>
    <row r="27" spans="1:25" ht="42" customHeight="1" thickBot="1" x14ac:dyDescent="0.45">
      <c r="A27" s="65" t="s">
        <v>59</v>
      </c>
      <c r="B27" s="66" t="s">
        <v>79</v>
      </c>
      <c r="C27" s="466" t="s">
        <v>52</v>
      </c>
      <c r="D27" s="467"/>
    </row>
    <row r="28" spans="1:25" ht="80.099999999999994" customHeight="1" x14ac:dyDescent="0.4">
      <c r="A28" s="72"/>
      <c r="B28" s="73"/>
      <c r="C28" s="259" t="str">
        <f>+IF(L28=0,"",IF(E28=1,"LA COLABORACION NO EXISTE. CORREGIR",IF(L28&gt;1,"LA COLABORACION ESTÁ DUPLICADA. CORREGIR","")))</f>
        <v/>
      </c>
      <c r="D28" s="259" t="str">
        <f t="shared" ref="D28:D33" si="5">+IF(F28=1,"FALTAN CAMPOS POR CUMPLIMENTAR","")</f>
        <v/>
      </c>
      <c r="E28" s="159">
        <f>+IFERROR(VLOOKUP(A28,'2. RECURSOS-GASTOS'!A$25:A$30,1,0),1)</f>
        <v>1</v>
      </c>
      <c r="F28" s="160">
        <f t="shared" ref="F28:F33" si="6">+COUNTBLANK(A28:B28)</f>
        <v>2</v>
      </c>
      <c r="L28" s="78">
        <f>+COUNTIF(A$28:A$34,A28)</f>
        <v>0</v>
      </c>
    </row>
    <row r="29" spans="1:25" ht="80.099999999999994" customHeight="1" x14ac:dyDescent="0.4">
      <c r="A29" s="72"/>
      <c r="B29" s="73"/>
      <c r="C29" s="259" t="str">
        <f t="shared" ref="C29:C33" si="7">+IF(L29=0,"",IF(E29=1,"LA COLABORACION NO EXISTE. CORREGIR",IF(L29&gt;1,"LA COLABORACION ESTÁ DUPLICADA. CORREGIR","")))</f>
        <v/>
      </c>
      <c r="D29" s="259" t="str">
        <f t="shared" si="5"/>
        <v/>
      </c>
      <c r="E29" s="159">
        <f>+IFERROR(VLOOKUP(A29,'2. RECURSOS-GASTOS'!A$25:A$30,1,0),1)</f>
        <v>1</v>
      </c>
      <c r="F29" s="160">
        <f t="shared" si="6"/>
        <v>2</v>
      </c>
      <c r="L29" s="78">
        <f t="shared" ref="L29:L33" si="8">+COUNTIF(A$28:A$34,A29)</f>
        <v>0</v>
      </c>
    </row>
    <row r="30" spans="1:25" ht="80.099999999999994" customHeight="1" x14ac:dyDescent="0.4">
      <c r="A30" s="72"/>
      <c r="B30" s="73"/>
      <c r="C30" s="259" t="str">
        <f t="shared" si="7"/>
        <v/>
      </c>
      <c r="D30" s="259" t="str">
        <f t="shared" si="5"/>
        <v/>
      </c>
      <c r="E30" s="159">
        <f>+IFERROR(VLOOKUP(A30,'2. RECURSOS-GASTOS'!A$25:A$30,1,0),1)</f>
        <v>1</v>
      </c>
      <c r="F30" s="160">
        <f t="shared" si="6"/>
        <v>2</v>
      </c>
      <c r="L30" s="78">
        <f t="shared" si="8"/>
        <v>0</v>
      </c>
    </row>
    <row r="31" spans="1:25" ht="80.099999999999994" customHeight="1" x14ac:dyDescent="0.4">
      <c r="A31" s="72"/>
      <c r="B31" s="73"/>
      <c r="C31" s="259" t="str">
        <f t="shared" si="7"/>
        <v/>
      </c>
      <c r="D31" s="259" t="str">
        <f t="shared" si="5"/>
        <v/>
      </c>
      <c r="E31" s="159">
        <f>+IFERROR(VLOOKUP(A31,'2. RECURSOS-GASTOS'!A$25:A$30,1,0),1)</f>
        <v>1</v>
      </c>
      <c r="F31" s="160">
        <f t="shared" si="6"/>
        <v>2</v>
      </c>
      <c r="L31" s="78">
        <f t="shared" si="8"/>
        <v>0</v>
      </c>
    </row>
    <row r="32" spans="1:25" ht="80.099999999999994" customHeight="1" x14ac:dyDescent="0.4">
      <c r="A32" s="72"/>
      <c r="B32" s="73"/>
      <c r="C32" s="259" t="str">
        <f t="shared" si="7"/>
        <v/>
      </c>
      <c r="D32" s="259" t="str">
        <f t="shared" si="5"/>
        <v/>
      </c>
      <c r="E32" s="159">
        <f>+IFERROR(VLOOKUP(A32,'2. RECURSOS-GASTOS'!A$25:A$30,1,0),1)</f>
        <v>1</v>
      </c>
      <c r="F32" s="160">
        <f t="shared" si="6"/>
        <v>2</v>
      </c>
      <c r="L32" s="78">
        <f t="shared" si="8"/>
        <v>0</v>
      </c>
    </row>
    <row r="33" spans="1:25" ht="80.099999999999994" customHeight="1" thickBot="1" x14ac:dyDescent="0.45">
      <c r="A33" s="74"/>
      <c r="B33" s="75"/>
      <c r="C33" s="259" t="str">
        <f t="shared" si="7"/>
        <v/>
      </c>
      <c r="D33" s="259" t="str">
        <f t="shared" si="5"/>
        <v/>
      </c>
      <c r="E33" s="159">
        <f>+IFERROR(VLOOKUP(A33,'2. RECURSOS-GASTOS'!A$25:A$30,1,0),1)</f>
        <v>1</v>
      </c>
      <c r="F33" s="160">
        <f t="shared" si="6"/>
        <v>2</v>
      </c>
      <c r="L33" s="78">
        <f t="shared" si="8"/>
        <v>0</v>
      </c>
    </row>
    <row r="34" spans="1:25" ht="19.5" thickBot="1" x14ac:dyDescent="0.45">
      <c r="A34" s="36"/>
      <c r="B34" s="36"/>
      <c r="C34" s="32"/>
      <c r="D34" s="32"/>
    </row>
    <row r="35" spans="1:25" s="38" customFormat="1" ht="40.5" customHeight="1" thickBot="1" x14ac:dyDescent="0.5">
      <c r="A35" s="456" t="s">
        <v>60</v>
      </c>
      <c r="B35" s="457"/>
      <c r="C35" s="457"/>
      <c r="D35" s="458"/>
      <c r="E35" s="158"/>
      <c r="F35" s="158"/>
      <c r="G35" s="158"/>
      <c r="H35" s="158"/>
      <c r="I35" s="158"/>
      <c r="J35" s="158"/>
      <c r="K35" s="158"/>
      <c r="L35" s="158"/>
      <c r="M35" s="158"/>
      <c r="N35" s="158"/>
      <c r="O35" s="158"/>
      <c r="P35" s="158"/>
      <c r="Q35" s="158"/>
      <c r="R35" s="241"/>
      <c r="S35" s="158"/>
      <c r="T35" s="158"/>
      <c r="U35" s="158"/>
      <c r="V35" s="158"/>
      <c r="W35" s="158"/>
      <c r="X35" s="158"/>
      <c r="Y35" s="158"/>
    </row>
    <row r="36" spans="1:25" ht="42" customHeight="1" thickBot="1" x14ac:dyDescent="0.45">
      <c r="A36" s="65" t="s">
        <v>80</v>
      </c>
      <c r="B36" s="66" t="s">
        <v>81</v>
      </c>
      <c r="C36" s="466" t="s">
        <v>52</v>
      </c>
      <c r="D36" s="467"/>
    </row>
    <row r="37" spans="1:25" ht="80.099999999999994" customHeight="1" x14ac:dyDescent="0.4">
      <c r="A37" s="177"/>
      <c r="B37" s="178"/>
      <c r="C37" s="259" t="str">
        <f>+IF(L37=0,"",IF(E37=1,"EL ACTIVO MATERIAL NO EXISTE. CORREGIR",IF(L37&gt;1,"EL ACTIVO MATERIAL ESTÁ DUPLICADO. CORREGIR","")))</f>
        <v/>
      </c>
      <c r="D37" s="259" t="str">
        <f>+IF(F37=1,"FALTAN CAMPOS POR CUMPLIMENTAR","")</f>
        <v/>
      </c>
      <c r="E37" s="159">
        <f>+IFERROR(VLOOKUP(A37,'2. RECURSOS-GASTOS'!A$34:A$39,1,0),1)</f>
        <v>1</v>
      </c>
      <c r="F37" s="160">
        <f t="shared" ref="F37:F42" si="9">+COUNTBLANK(A37:B37)</f>
        <v>2</v>
      </c>
      <c r="L37" s="78">
        <f t="shared" ref="L37:L42" si="10">+COUNTIF(A$37:A$42,A37)</f>
        <v>0</v>
      </c>
    </row>
    <row r="38" spans="1:25" ht="80.099999999999994" customHeight="1" x14ac:dyDescent="0.4">
      <c r="A38" s="177"/>
      <c r="B38" s="178"/>
      <c r="C38" s="259" t="str">
        <f t="shared" ref="C38:C42" si="11">+IF(L38=0,"",IF(E38=1,"EL ACTIVO MATERIAL NO EXISTE. CORREGIR",IF(L38&gt;1,"EL ACTIVO MATERIAL ESTÁ DUPLICADO. CORREGIR","")))</f>
        <v/>
      </c>
      <c r="D38" s="259" t="str">
        <f t="shared" ref="D38:D42" si="12">+IF(F38=1,"FALTAN CAMPOS POR CUMPLIMENTAR","")</f>
        <v/>
      </c>
      <c r="E38" s="159">
        <f>+IFERROR(VLOOKUP(A38,'2. RECURSOS-GASTOS'!A$34:A$39,1,0),1)</f>
        <v>1</v>
      </c>
      <c r="F38" s="160">
        <f t="shared" si="9"/>
        <v>2</v>
      </c>
      <c r="L38" s="78">
        <f t="shared" si="10"/>
        <v>0</v>
      </c>
    </row>
    <row r="39" spans="1:25" ht="80.099999999999994" customHeight="1" x14ac:dyDescent="0.4">
      <c r="A39" s="177"/>
      <c r="B39" s="178"/>
      <c r="C39" s="259" t="str">
        <f t="shared" si="11"/>
        <v/>
      </c>
      <c r="D39" s="259" t="str">
        <f t="shared" si="12"/>
        <v/>
      </c>
      <c r="E39" s="159">
        <f>+IFERROR(VLOOKUP(A39,'2. RECURSOS-GASTOS'!A$34:A$39,1,0),1)</f>
        <v>1</v>
      </c>
      <c r="F39" s="160">
        <f t="shared" si="9"/>
        <v>2</v>
      </c>
      <c r="L39" s="78">
        <f t="shared" si="10"/>
        <v>0</v>
      </c>
    </row>
    <row r="40" spans="1:25" ht="80.099999999999994" customHeight="1" x14ac:dyDescent="0.4">
      <c r="A40" s="177"/>
      <c r="B40" s="178"/>
      <c r="C40" s="259" t="str">
        <f t="shared" si="11"/>
        <v/>
      </c>
      <c r="D40" s="259" t="str">
        <f t="shared" si="12"/>
        <v/>
      </c>
      <c r="E40" s="159">
        <f>+IFERROR(VLOOKUP(A40,'2. RECURSOS-GASTOS'!A$34:A$39,1,0),1)</f>
        <v>1</v>
      </c>
      <c r="F40" s="160">
        <f t="shared" si="9"/>
        <v>2</v>
      </c>
      <c r="L40" s="78">
        <f t="shared" si="10"/>
        <v>0</v>
      </c>
    </row>
    <row r="41" spans="1:25" ht="80.099999999999994" customHeight="1" x14ac:dyDescent="0.4">
      <c r="A41" s="177"/>
      <c r="B41" s="178"/>
      <c r="C41" s="259" t="str">
        <f t="shared" si="11"/>
        <v/>
      </c>
      <c r="D41" s="259" t="str">
        <f t="shared" si="12"/>
        <v/>
      </c>
      <c r="E41" s="159">
        <f>+IFERROR(VLOOKUP(A41,'2. RECURSOS-GASTOS'!A$34:A$39,1,0),1)</f>
        <v>1</v>
      </c>
      <c r="F41" s="160">
        <f t="shared" si="9"/>
        <v>2</v>
      </c>
      <c r="L41" s="78">
        <f t="shared" si="10"/>
        <v>0</v>
      </c>
    </row>
    <row r="42" spans="1:25" ht="80.099999999999994" customHeight="1" thickBot="1" x14ac:dyDescent="0.45">
      <c r="A42" s="179"/>
      <c r="B42" s="180"/>
      <c r="C42" s="259" t="str">
        <f t="shared" si="11"/>
        <v/>
      </c>
      <c r="D42" s="259" t="str">
        <f t="shared" si="12"/>
        <v/>
      </c>
      <c r="E42" s="159">
        <f>+IFERROR(VLOOKUP(A42,'2. RECURSOS-GASTOS'!A$34:A$39,1,0),1)</f>
        <v>1</v>
      </c>
      <c r="F42" s="160">
        <f t="shared" si="9"/>
        <v>2</v>
      </c>
      <c r="L42" s="78">
        <f t="shared" si="10"/>
        <v>0</v>
      </c>
    </row>
    <row r="43" spans="1:25" ht="19.5" thickBot="1" x14ac:dyDescent="0.45">
      <c r="A43" s="36"/>
      <c r="B43" s="36"/>
      <c r="C43" s="32"/>
      <c r="D43" s="32"/>
    </row>
    <row r="44" spans="1:25" s="38" customFormat="1" ht="40.5" customHeight="1" thickBot="1" x14ac:dyDescent="0.5">
      <c r="A44" s="456" t="s">
        <v>64</v>
      </c>
      <c r="B44" s="457"/>
      <c r="C44" s="457"/>
      <c r="D44" s="458"/>
      <c r="E44" s="158"/>
      <c r="F44" s="158"/>
      <c r="G44" s="158"/>
      <c r="H44" s="158"/>
      <c r="I44" s="158"/>
      <c r="J44" s="158"/>
      <c r="K44" s="158"/>
      <c r="L44" s="158"/>
      <c r="M44" s="158"/>
      <c r="N44" s="158"/>
      <c r="O44" s="158"/>
      <c r="P44" s="158"/>
      <c r="Q44" s="158"/>
      <c r="R44" s="241"/>
      <c r="S44" s="158"/>
      <c r="T44" s="158"/>
      <c r="U44" s="158"/>
      <c r="V44" s="158"/>
      <c r="W44" s="158"/>
      <c r="X44" s="158"/>
      <c r="Y44" s="158"/>
    </row>
    <row r="45" spans="1:25" ht="42" customHeight="1" thickBot="1" x14ac:dyDescent="0.45">
      <c r="A45" s="65" t="s">
        <v>80</v>
      </c>
      <c r="B45" s="66" t="s">
        <v>81</v>
      </c>
      <c r="C45" s="466" t="s">
        <v>52</v>
      </c>
      <c r="D45" s="467"/>
    </row>
    <row r="46" spans="1:25" ht="80.099999999999994" customHeight="1" x14ac:dyDescent="0.4">
      <c r="A46" s="181"/>
      <c r="B46" s="182"/>
      <c r="C46" s="259" t="str">
        <f>+IF(L46=0,"",IF(E46=1,"EL ACTIVO INMATERIAL NO EXISTE. CORREGIR",IF(L46&gt;1,"EL ACTIVO INMATERIAL ESTÁ DUPLICADO. CORREGIR","")))</f>
        <v/>
      </c>
      <c r="D46" s="259" t="str">
        <f t="shared" ref="D46:D51" si="13">+IF(F46=1,"FALTAN CAMPOS POR CUMPLIMENTAR","")</f>
        <v/>
      </c>
      <c r="E46" s="159">
        <f>+IFERROR(VLOOKUP(A46,'2. RECURSOS-GASTOS'!A$43:A$48,1,0),1)</f>
        <v>1</v>
      </c>
      <c r="F46" s="160">
        <f t="shared" ref="F46:F51" si="14">+COUNTBLANK(A46:B46)</f>
        <v>2</v>
      </c>
      <c r="L46" s="78">
        <f>+COUNTIF(A$46:A$51,A46)</f>
        <v>0</v>
      </c>
    </row>
    <row r="47" spans="1:25" ht="80.099999999999994" customHeight="1" x14ac:dyDescent="0.4">
      <c r="A47" s="183"/>
      <c r="B47" s="39"/>
      <c r="C47" s="259" t="str">
        <f t="shared" ref="C47:C51" si="15">+IF(L47=0,"",IF(E47=1,"EL ACTIVO INMATERIAL NO EXISTE. CORREGIR",IF(L47&gt;1,"EL ACTIVO INMATERIAL ESTÁ DUPLICADO. CORREGIR","")))</f>
        <v/>
      </c>
      <c r="D47" s="259" t="str">
        <f t="shared" si="13"/>
        <v/>
      </c>
      <c r="E47" s="159">
        <f>+IFERROR(VLOOKUP(A47,'2. RECURSOS-GASTOS'!A$43:A$48,1,0),1)</f>
        <v>1</v>
      </c>
      <c r="F47" s="160">
        <f t="shared" si="14"/>
        <v>2</v>
      </c>
      <c r="L47" s="78">
        <f t="shared" ref="L47:L51" si="16">+COUNTIF(A$46:A$51,A47)</f>
        <v>0</v>
      </c>
    </row>
    <row r="48" spans="1:25" ht="80.099999999999994" customHeight="1" x14ac:dyDescent="0.4">
      <c r="A48" s="183"/>
      <c r="B48" s="39"/>
      <c r="C48" s="259" t="str">
        <f t="shared" si="15"/>
        <v/>
      </c>
      <c r="D48" s="259" t="str">
        <f t="shared" si="13"/>
        <v/>
      </c>
      <c r="E48" s="159">
        <f>+IFERROR(VLOOKUP(A48,'2. RECURSOS-GASTOS'!A$43:A$48,1,0),1)</f>
        <v>1</v>
      </c>
      <c r="F48" s="160">
        <f t="shared" si="14"/>
        <v>2</v>
      </c>
      <c r="L48" s="78">
        <f t="shared" si="16"/>
        <v>0</v>
      </c>
    </row>
    <row r="49" spans="1:25" ht="80.099999999999994" customHeight="1" x14ac:dyDescent="0.4">
      <c r="A49" s="183"/>
      <c r="B49" s="39"/>
      <c r="C49" s="259" t="str">
        <f t="shared" si="15"/>
        <v/>
      </c>
      <c r="D49" s="259" t="str">
        <f t="shared" si="13"/>
        <v/>
      </c>
      <c r="E49" s="159">
        <f>+IFERROR(VLOOKUP(A49,'2. RECURSOS-GASTOS'!A$43:A$48,1,0),1)</f>
        <v>1</v>
      </c>
      <c r="F49" s="160">
        <f t="shared" si="14"/>
        <v>2</v>
      </c>
      <c r="L49" s="78">
        <f t="shared" si="16"/>
        <v>0</v>
      </c>
    </row>
    <row r="50" spans="1:25" ht="80.099999999999994" customHeight="1" x14ac:dyDescent="0.4">
      <c r="A50" s="183"/>
      <c r="B50" s="39"/>
      <c r="C50" s="259" t="str">
        <f t="shared" si="15"/>
        <v/>
      </c>
      <c r="D50" s="259" t="str">
        <f t="shared" si="13"/>
        <v/>
      </c>
      <c r="E50" s="159">
        <f>+IFERROR(VLOOKUP(A50,'2. RECURSOS-GASTOS'!A$43:A$48,1,0),1)</f>
        <v>1</v>
      </c>
      <c r="F50" s="160">
        <f t="shared" si="14"/>
        <v>2</v>
      </c>
      <c r="L50" s="78">
        <f t="shared" si="16"/>
        <v>0</v>
      </c>
    </row>
    <row r="51" spans="1:25" ht="80.099999999999994" customHeight="1" thickBot="1" x14ac:dyDescent="0.45">
      <c r="A51" s="184"/>
      <c r="B51" s="40"/>
      <c r="C51" s="259" t="str">
        <f t="shared" si="15"/>
        <v/>
      </c>
      <c r="D51" s="259" t="str">
        <f t="shared" si="13"/>
        <v/>
      </c>
      <c r="E51" s="159">
        <f>+IFERROR(VLOOKUP(A51,'2. RECURSOS-GASTOS'!A$43:A$48,1,0),1)</f>
        <v>1</v>
      </c>
      <c r="F51" s="160">
        <f t="shared" si="14"/>
        <v>2</v>
      </c>
      <c r="L51" s="78">
        <f t="shared" si="16"/>
        <v>0</v>
      </c>
    </row>
    <row r="52" spans="1:25" ht="19.5" thickBot="1" x14ac:dyDescent="0.45">
      <c r="A52" s="36"/>
      <c r="B52" s="36"/>
      <c r="C52" s="32"/>
      <c r="D52" s="32"/>
    </row>
    <row r="53" spans="1:25" s="38" customFormat="1" ht="34.5" customHeight="1" thickBot="1" x14ac:dyDescent="0.5">
      <c r="A53" s="456" t="s">
        <v>68</v>
      </c>
      <c r="B53" s="457"/>
      <c r="C53" s="457"/>
      <c r="D53" s="458"/>
      <c r="E53" s="158"/>
      <c r="F53" s="158"/>
      <c r="G53" s="158"/>
      <c r="H53" s="158"/>
      <c r="I53" s="158"/>
      <c r="J53" s="158"/>
      <c r="K53" s="158"/>
      <c r="L53" s="158"/>
      <c r="M53" s="158"/>
      <c r="N53" s="158"/>
      <c r="O53" s="158"/>
      <c r="P53" s="158"/>
      <c r="Q53" s="158"/>
      <c r="R53" s="241"/>
      <c r="S53" s="158"/>
      <c r="T53" s="158"/>
      <c r="U53" s="158"/>
      <c r="V53" s="158"/>
      <c r="W53" s="158"/>
      <c r="X53" s="158"/>
      <c r="Y53" s="158"/>
    </row>
    <row r="54" spans="1:25" ht="42" customHeight="1" thickBot="1" x14ac:dyDescent="0.45">
      <c r="A54" s="65" t="s">
        <v>82</v>
      </c>
      <c r="B54" s="66" t="s">
        <v>83</v>
      </c>
      <c r="C54" s="466" t="s">
        <v>52</v>
      </c>
      <c r="D54" s="467"/>
    </row>
    <row r="55" spans="1:25" ht="80.099999999999994" customHeight="1" x14ac:dyDescent="0.4">
      <c r="A55" s="183"/>
      <c r="B55" s="185"/>
      <c r="C55" s="259" t="str">
        <f>+IF(L55=0,"",IF(E55=1,"EL GASTO DE VIAJE NO EXISTE. CORREGIR",IF(L55&gt;1,"EL GASTO DE VIAJE ESTÁ DUPLICADO. CORREGIR","")))</f>
        <v/>
      </c>
      <c r="D55" s="259" t="str">
        <f t="shared" ref="D55:D60" si="17">+IF(F55=1,"FALTAN CAMPOS POR CUMPLIMENTAR","")</f>
        <v/>
      </c>
      <c r="E55" s="159">
        <f>+IFERROR(VLOOKUP(A55,'2. RECURSOS-GASTOS'!A$52:A$57,1,0),1)</f>
        <v>1</v>
      </c>
      <c r="F55" s="160">
        <f t="shared" ref="F55:F60" si="18">+COUNTBLANK(A55:B55)</f>
        <v>2</v>
      </c>
      <c r="L55" s="78">
        <f>+COUNTIF(A$55:A$60,A55)</f>
        <v>0</v>
      </c>
    </row>
    <row r="56" spans="1:25" ht="80.099999999999994" customHeight="1" x14ac:dyDescent="0.4">
      <c r="A56" s="183"/>
      <c r="B56" s="185"/>
      <c r="C56" s="259" t="str">
        <f t="shared" ref="C56:C60" si="19">+IF(L56=0,"",IF(E56=1,"EL GASTO DE VIAJE NO EXISTE. CORREGIR",IF(L56&gt;1,"EL GASTO DE VIAJE ESTÁ DUPLICADO. CORREGIR","")))</f>
        <v/>
      </c>
      <c r="D56" s="259" t="str">
        <f t="shared" si="17"/>
        <v/>
      </c>
      <c r="E56" s="159">
        <f>+IFERROR(VLOOKUP(A56,'2. RECURSOS-GASTOS'!A$52:A$57,1,0),1)</f>
        <v>1</v>
      </c>
      <c r="F56" s="160">
        <f t="shared" si="18"/>
        <v>2</v>
      </c>
      <c r="L56" s="78">
        <f t="shared" ref="L56:L60" si="20">+COUNTIF(A$55:A$60,A56)</f>
        <v>0</v>
      </c>
    </row>
    <row r="57" spans="1:25" ht="80.099999999999994" customHeight="1" x14ac:dyDescent="0.4">
      <c r="A57" s="183"/>
      <c r="B57" s="185"/>
      <c r="C57" s="259" t="str">
        <f t="shared" si="19"/>
        <v/>
      </c>
      <c r="D57" s="259" t="str">
        <f t="shared" si="17"/>
        <v/>
      </c>
      <c r="E57" s="159">
        <f>+IFERROR(VLOOKUP(A57,'2. RECURSOS-GASTOS'!A$52:A$57,1,0),1)</f>
        <v>1</v>
      </c>
      <c r="F57" s="160">
        <f t="shared" si="18"/>
        <v>2</v>
      </c>
      <c r="L57" s="78">
        <f t="shared" si="20"/>
        <v>0</v>
      </c>
    </row>
    <row r="58" spans="1:25" ht="80.099999999999994" customHeight="1" x14ac:dyDescent="0.4">
      <c r="A58" s="186"/>
      <c r="B58" s="187"/>
      <c r="C58" s="259" t="str">
        <f t="shared" si="19"/>
        <v/>
      </c>
      <c r="D58" s="259" t="str">
        <f t="shared" si="17"/>
        <v/>
      </c>
      <c r="E58" s="159">
        <f>+IFERROR(VLOOKUP(A58,'2. RECURSOS-GASTOS'!A$52:A$57,1,0),1)</f>
        <v>1</v>
      </c>
      <c r="F58" s="160">
        <f t="shared" si="18"/>
        <v>2</v>
      </c>
      <c r="L58" s="78">
        <f t="shared" si="20"/>
        <v>0</v>
      </c>
    </row>
    <row r="59" spans="1:25" ht="80.099999999999994" customHeight="1" x14ac:dyDescent="0.4">
      <c r="A59" s="186"/>
      <c r="B59" s="187"/>
      <c r="C59" s="259" t="str">
        <f t="shared" si="19"/>
        <v/>
      </c>
      <c r="D59" s="259" t="str">
        <f t="shared" si="17"/>
        <v/>
      </c>
      <c r="E59" s="159">
        <f>+IFERROR(VLOOKUP(A59,'2. RECURSOS-GASTOS'!A$52:A$57,1,0),1)</f>
        <v>1</v>
      </c>
      <c r="F59" s="160">
        <f t="shared" si="18"/>
        <v>2</v>
      </c>
      <c r="L59" s="78">
        <f t="shared" si="20"/>
        <v>0</v>
      </c>
    </row>
    <row r="60" spans="1:25" ht="80.099999999999994" customHeight="1" thickBot="1" x14ac:dyDescent="0.45">
      <c r="A60" s="188"/>
      <c r="B60" s="189"/>
      <c r="C60" s="259" t="str">
        <f t="shared" si="19"/>
        <v/>
      </c>
      <c r="D60" s="259" t="str">
        <f t="shared" si="17"/>
        <v/>
      </c>
      <c r="E60" s="159">
        <f>+IFERROR(VLOOKUP(A60,'2. RECURSOS-GASTOS'!A$52:A$57,1,0),1)</f>
        <v>1</v>
      </c>
      <c r="F60" s="160">
        <f t="shared" si="18"/>
        <v>2</v>
      </c>
      <c r="L60" s="78">
        <f t="shared" si="20"/>
        <v>0</v>
      </c>
    </row>
    <row r="61" spans="1:25" x14ac:dyDescent="0.4">
      <c r="C61" s="32"/>
      <c r="D61" s="32"/>
    </row>
    <row r="62" spans="1:25" x14ac:dyDescent="0.4">
      <c r="C62" s="32"/>
      <c r="D62" s="32"/>
    </row>
    <row r="63" spans="1:25" x14ac:dyDescent="0.4">
      <c r="C63" s="32"/>
      <c r="D63" s="32"/>
    </row>
  </sheetData>
  <sheetProtection algorithmName="SHA-512" hashValue="c8B8b3X/GHm0ySrSxC4BRRksMd3oSR6QWQfpYG11/h9EK29OvYgUicJOIRrS54+LRz9T6nSCCV9qOBdy/zVskg==" saltValue="xOP5TEHHNU6ZxT0vqKYTdA==" spinCount="100000" sheet="1" objects="1" scenarios="1"/>
  <protectedRanges>
    <protectedRange algorithmName="SHA-512" hashValue="709R6/lJ4N3YlBjrFpvTiXFUU/b6ZL8gQLwtNoHQGFo7nANQSNpyA2194JBSfcN+lQPQkiy0gQz+ShfIas68QQ==" saltValue="rK/t5PeoZzVb4l03f5A+yg==" spinCount="100000" sqref="A11:B24" name="Rango1_1"/>
    <protectedRange algorithmName="SHA-512" hashValue="m9VB9ejk9scBofuTPGIuLLgJBDLqfBxpslVKdwXHLacG+lWcu7aYliOLxduP/e6pLmaIc5raIqNYPQaP0NzW3g==" saltValue="hlNDnLidZ1f3cALbHnmkIg==" spinCount="100000" sqref="A11:B24" name="Rango2_1"/>
  </protectedRanges>
  <mergeCells count="13">
    <mergeCell ref="A53:D53"/>
    <mergeCell ref="C54:D54"/>
    <mergeCell ref="C10:D10"/>
    <mergeCell ref="C27:D27"/>
    <mergeCell ref="C36:D36"/>
    <mergeCell ref="C45:D45"/>
    <mergeCell ref="A35:D35"/>
    <mergeCell ref="A44:D44"/>
    <mergeCell ref="B2:D2"/>
    <mergeCell ref="B3:D3"/>
    <mergeCell ref="A7:D7"/>
    <mergeCell ref="A9:D9"/>
    <mergeCell ref="A26:D26"/>
  </mergeCells>
  <conditionalFormatting sqref="A11:A24">
    <cfRule type="expression" dxfId="149" priority="33">
      <formula>$L11&gt;1</formula>
    </cfRule>
  </conditionalFormatting>
  <conditionalFormatting sqref="A37:A42">
    <cfRule type="expression" dxfId="148" priority="40" stopIfTrue="1">
      <formula>$E37=1</formula>
    </cfRule>
    <cfRule type="expression" dxfId="147" priority="41">
      <formula>$L37&gt;1</formula>
    </cfRule>
  </conditionalFormatting>
  <conditionalFormatting sqref="A55:A60">
    <cfRule type="expression" dxfId="144" priority="30" stopIfTrue="1">
      <formula>$E55=1</formula>
    </cfRule>
    <cfRule type="expression" dxfId="143" priority="42">
      <formula>$L55&gt;1</formula>
    </cfRule>
  </conditionalFormatting>
  <conditionalFormatting sqref="A11:B24">
    <cfRule type="containsBlanks" dxfId="142" priority="26">
      <formula>LEN(TRIM(A11))=0</formula>
    </cfRule>
    <cfRule type="expression" dxfId="141" priority="27" stopIfTrue="1">
      <formula>$E11=1</formula>
    </cfRule>
  </conditionalFormatting>
  <conditionalFormatting sqref="A28:B33">
    <cfRule type="containsBlanks" dxfId="140" priority="16">
      <formula>LEN(TRIM(A28))=0</formula>
    </cfRule>
    <cfRule type="expression" dxfId="139" priority="39" stopIfTrue="1">
      <formula>$E28=1</formula>
    </cfRule>
    <cfRule type="expression" dxfId="138" priority="43">
      <formula>$L28&gt;1</formula>
    </cfRule>
  </conditionalFormatting>
  <conditionalFormatting sqref="A37:B42">
    <cfRule type="containsBlanks" dxfId="137" priority="31">
      <formula>LEN(TRIM(A37))=0</formula>
    </cfRule>
  </conditionalFormatting>
  <conditionalFormatting sqref="A46:B51">
    <cfRule type="containsBlanks" dxfId="136" priority="20">
      <formula>LEN(TRIM(A46))=0</formula>
    </cfRule>
    <cfRule type="expression" dxfId="135" priority="21" stopIfTrue="1">
      <formula>$E46=1</formula>
    </cfRule>
    <cfRule type="expression" dxfId="134" priority="32">
      <formula>$L46&gt;1</formula>
    </cfRule>
  </conditionalFormatting>
  <conditionalFormatting sqref="A55:B60">
    <cfRule type="containsBlanks" dxfId="133" priority="29">
      <formula>LEN(TRIM(A55))=0</formula>
    </cfRule>
  </conditionalFormatting>
  <conditionalFormatting sqref="B2:B3">
    <cfRule type="containsBlanks" dxfId="121" priority="38">
      <formula>LEN(TRIM(B2))=0</formula>
    </cfRule>
  </conditionalFormatting>
  <hyperlinks>
    <hyperlink ref="C1" location="'7. CRONOGRAMA DE ACTIVIDADES'!A1" display="IR A CRONOGRAMA" xr:uid="{F2A69EAE-E41F-481E-8179-04C2F9F2EB0E}"/>
    <hyperlink ref="D1" location="'2. RECURSOS-GASTOS'!A1" display="IR A RECURSOS-GASTOS" xr:uid="{422FEA54-B3D8-4331-A926-C37E0F62ECCE}"/>
    <hyperlink ref="G1" location="'4. ACTIVIDAD 2'!A37" display="IR A INVERSIONES MATERIALES" xr:uid="{38CFAD60-4634-4B18-817A-7E050CBCDAA3}"/>
    <hyperlink ref="H1" location="'4. ACTIVIDAD 2'!A46" display="IR A INVERSIONES INMATERIALES" xr:uid="{D47D5AF2-4880-46EE-802C-95E7CC784F7B}"/>
    <hyperlink ref="I1" location="'4. ACTIVIDAD 2'!A55" display="IR A  GASTOS DE VIAJE" xr:uid="{5D0A59E0-4948-4A4B-9E44-E37509442713}"/>
    <hyperlink ref="F1" location="'4. ACTIVIDAD 2'!A28" display="IR A COLABORACIONES EXTERNAS" xr:uid="{34B4F902-ACC6-46E5-8079-589918239E3D}"/>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36" stopIfTrue="1" id="{DF4B0FEC-4B4B-4579-8BFD-7A85229A6F8E}">
            <xm:f>#REF!='0. INSTRUCCIONES'!$A$18</xm:f>
            <x14:dxf>
              <fill>
                <patternFill>
                  <bgColor rgb="FFFF0000"/>
                </patternFill>
              </fill>
            </x14:dxf>
          </x14:cfRule>
          <x14:cfRule type="expression" priority="37" stopIfTrue="1" id="{D54A268E-F530-46A2-BAE0-6872D1696E00}">
            <xm:f>#REF!='0. INSTRUCCIONES'!$A$19</xm:f>
            <x14:dxf>
              <fill>
                <patternFill>
                  <bgColor rgb="FFFF0000"/>
                </patternFill>
              </fill>
            </x14:dxf>
          </x14:cfRule>
          <xm:sqref>A44</xm:sqref>
        </x14:conditionalFormatting>
        <x14:conditionalFormatting xmlns:xm="http://schemas.microsoft.com/office/excel/2006/main">
          <x14:cfRule type="expression" priority="24" stopIfTrue="1" id="{D24A906F-3E02-4C33-B8FC-8F6CDB795179}">
            <xm:f>+'1. DATOS BASICOS'!$C$6='0. INSTRUCCIONES'!$A$18</xm:f>
            <x14:dxf>
              <font>
                <color rgb="FFFF0000"/>
              </font>
              <fill>
                <patternFill>
                  <bgColor rgb="FFFF0000"/>
                </patternFill>
              </fill>
            </x14:dxf>
          </x14:cfRule>
          <x14:cfRule type="expression" priority="25" stopIfTrue="1" id="{0A6F83C3-176F-4D35-9056-AC48D7697DFA}">
            <xm:f>+'1. DATOS BASICOS'!$C$6='0. INSTRUCCIONES'!$A$19</xm:f>
            <x14:dxf>
              <font>
                <color rgb="FFFF0000"/>
              </font>
              <fill>
                <patternFill>
                  <bgColor rgb="FFFF0000"/>
                </patternFill>
              </fill>
            </x14:dxf>
          </x14:cfRule>
          <xm:sqref>A10:C10 A11:D24</xm:sqref>
        </x14:conditionalFormatting>
        <x14:conditionalFormatting xmlns:xm="http://schemas.microsoft.com/office/excel/2006/main">
          <x14:cfRule type="expression" priority="34" stopIfTrue="1" id="{7EC95AB1-A6A2-426C-9370-74A2F0629EED}">
            <xm:f>#REF!='0. INSTRUCCIONES'!$A$18</xm:f>
            <x14:dxf>
              <fill>
                <patternFill>
                  <bgColor rgb="FFFF0000"/>
                </patternFill>
              </fill>
            </x14:dxf>
          </x14:cfRule>
          <x14:cfRule type="expression" priority="35" stopIfTrue="1" id="{53EE1837-9B18-4A6F-B0E2-D03DDCD631D8}">
            <xm:f>#REF!='0. INSTRUCCIONES'!$A$19</xm:f>
            <x14:dxf>
              <fill>
                <patternFill>
                  <bgColor rgb="FFFF0000"/>
                </patternFill>
              </fill>
            </x14:dxf>
          </x14:cfRule>
          <xm:sqref>A10:C10</xm:sqref>
        </x14:conditionalFormatting>
        <x14:conditionalFormatting xmlns:xm="http://schemas.microsoft.com/office/excel/2006/main">
          <x14:cfRule type="expression" priority="22" stopIfTrue="1" id="{F05F0B3C-5616-4F23-8C9E-0670B7A65681}">
            <xm:f>+'1. DATOS BASICOS'!$C$6='0. INSTRUCCIONES'!$A$21</xm:f>
            <x14:dxf>
              <font>
                <color rgb="FFFF0000"/>
              </font>
              <fill>
                <patternFill>
                  <bgColor rgb="FFFF0000"/>
                </patternFill>
              </fill>
            </x14:dxf>
          </x14:cfRule>
          <x14:cfRule type="expression" priority="23" stopIfTrue="1" id="{4C3404A3-6372-4351-B41C-7F87EBDAB162}">
            <xm:f>+'1. DATOS BASICOS'!$C$6='0. INSTRUCCIONES'!$A$20</xm:f>
            <x14:dxf>
              <font>
                <color rgb="FFFF0000"/>
              </font>
              <fill>
                <patternFill>
                  <bgColor rgb="FFFF0000"/>
                </patternFill>
              </fill>
            </x14:dxf>
          </x14:cfRule>
          <xm:sqref>A36:D42</xm:sqref>
        </x14:conditionalFormatting>
        <x14:conditionalFormatting xmlns:xm="http://schemas.microsoft.com/office/excel/2006/main">
          <x14:cfRule type="expression" priority="17" stopIfTrue="1" id="{E06BCFCD-83D6-4F9C-9699-875C4E2DB5D9}">
            <xm:f>+'1. DATOS BASICOS'!$C$6='0. INSTRUCCIONES'!$A$21</xm:f>
            <x14:dxf>
              <font>
                <color rgb="FFFF0000"/>
              </font>
              <fill>
                <patternFill>
                  <bgColor rgb="FFFF0000"/>
                </patternFill>
              </fill>
            </x14:dxf>
          </x14:cfRule>
          <x14:cfRule type="expression" priority="18" stopIfTrue="1" id="{62601E9D-1FFE-47D1-987A-B6CC92D2C070}">
            <xm:f>+'1. DATOS BASICOS'!$C$6='0. INSTRUCCIONES'!$A$20</xm:f>
            <x14:dxf>
              <font>
                <color rgb="FFFF0000"/>
              </font>
              <fill>
                <patternFill>
                  <bgColor rgb="FFFF0000"/>
                </patternFill>
              </fill>
            </x14:dxf>
          </x14:cfRule>
          <xm:sqref>A45:D51</xm:sqref>
        </x14:conditionalFormatting>
        <x14:conditionalFormatting xmlns:xm="http://schemas.microsoft.com/office/excel/2006/main">
          <x14:cfRule type="expression" priority="10" stopIfTrue="1" id="{1F3D84DE-DB93-411B-8EC2-BC468346257A}">
            <xm:f>+'1. DATOS BASICOS'!$C$6='0. INSTRUCCIONES'!$A$19</xm:f>
            <x14:dxf>
              <font>
                <color rgb="FFFF0000"/>
              </font>
              <fill>
                <patternFill>
                  <bgColor rgb="FFFF0000"/>
                </patternFill>
              </fill>
            </x14:dxf>
          </x14:cfRule>
          <x14:cfRule type="expression" priority="19" stopIfTrue="1" id="{F6B49639-595B-4E3A-AD9E-9D84A62FDD63}">
            <xm:f>+'1. DATOS BASICOS'!$C$6='0. INSTRUCCIONES'!$A$18</xm:f>
            <x14:dxf>
              <font>
                <color rgb="FFFF0000"/>
              </font>
              <fill>
                <patternFill>
                  <bgColor rgb="FFFF0000"/>
                </patternFill>
              </fill>
            </x14:dxf>
          </x14:cfRule>
          <x14:cfRule type="expression" priority="28" stopIfTrue="1" id="{B3BC80F7-79AE-49BA-A3D5-D7E5BC5A5EAC}">
            <xm:f>+'1. DATOS BASICOS'!$C$6='0. INSTRUCCIONES'!$A$17</xm:f>
            <x14:dxf>
              <font>
                <color rgb="FFFF0000"/>
              </font>
              <fill>
                <patternFill>
                  <bgColor rgb="FFFF0000"/>
                </patternFill>
              </fill>
            </x14:dxf>
          </x14:cfRule>
          <xm:sqref>A54:D60</xm:sqref>
        </x14:conditionalFormatting>
        <x14:conditionalFormatting xmlns:xm="http://schemas.microsoft.com/office/excel/2006/main">
          <x14:cfRule type="expression" priority="3" stopIfTrue="1" id="{C95B6EED-75AD-4575-BF6B-1CEF02922737}">
            <xm:f>+'1. DATOS BASICOS'!$C$6='0. INSTRUCCIONES'!$A$18</xm:f>
            <x14:dxf>
              <font>
                <color rgb="FFFF0000"/>
              </font>
              <fill>
                <patternFill>
                  <bgColor rgb="FFFF0000"/>
                </patternFill>
              </fill>
            </x14:dxf>
          </x14:cfRule>
          <x14:cfRule type="expression" priority="4" stopIfTrue="1" id="{0BA1AE5E-4036-4BAB-940F-76A9F6959469}">
            <xm:f>+'1. DATOS BASICOS'!$C$6='0. INSTRUCCIONES'!$A$19</xm:f>
            <x14:dxf>
              <font>
                <color rgb="FFFF0000"/>
              </font>
              <fill>
                <patternFill>
                  <bgColor rgb="FFFF0000"/>
                </patternFill>
              </fill>
            </x14:dxf>
          </x14:cfRule>
          <x14:cfRule type="expression" priority="5" stopIfTrue="1" id="{EE5A7396-88C5-4DE4-9ABD-CD189D520690}">
            <xm:f>#REF!='0. INSTRUCCIONES'!$A$18</xm:f>
            <x14:dxf>
              <fill>
                <patternFill>
                  <bgColor rgb="FFFF0000"/>
                </patternFill>
              </fill>
            </x14:dxf>
          </x14:cfRule>
          <x14:cfRule type="expression" priority="6" stopIfTrue="1" id="{20360331-5194-4A15-BB6B-9E09FD93F838}">
            <xm:f>#REF!='0. INSTRUCCIONES'!$A$19</xm:f>
            <x14:dxf>
              <fill>
                <patternFill>
                  <bgColor rgb="FFFF0000"/>
                </patternFill>
              </fill>
            </x14:dxf>
          </x14:cfRule>
          <xm:sqref>C54</xm:sqref>
        </x14:conditionalFormatting>
        <x14:conditionalFormatting xmlns:xm="http://schemas.microsoft.com/office/excel/2006/main">
          <x14:cfRule type="expression" priority="7" stopIfTrue="1" id="{72F5B74B-AE04-40DD-9E0F-9E865663BA9E}">
            <xm:f>+'1. DATOS BASICOS'!$C$6='0. INSTRUCCIONES'!$A$21</xm:f>
            <x14:dxf>
              <font>
                <color rgb="FFFF0000"/>
              </font>
              <fill>
                <patternFill>
                  <bgColor rgb="FFFF0000"/>
                </patternFill>
              </fill>
            </x14:dxf>
          </x14:cfRule>
          <x14:cfRule type="expression" priority="8" stopIfTrue="1" id="{3BED8F40-76E6-48A6-A3BA-56AA53A17D37}">
            <xm:f>+'1. DATOS BASICOS'!$C$6='0. INSTRUCCIONES'!$A$20</xm:f>
            <x14:dxf>
              <font>
                <color rgb="FFFF0000"/>
              </font>
              <fill>
                <patternFill>
                  <bgColor rgb="FFFF0000"/>
                </patternFill>
              </fill>
            </x14:dxf>
          </x14:cfRule>
          <xm:sqref>D46:D51</xm:sqref>
        </x14:conditionalFormatting>
        <x14:conditionalFormatting xmlns:xm="http://schemas.microsoft.com/office/excel/2006/main">
          <x14:cfRule type="expression" priority="9" stopIfTrue="1" id="{46CAB769-221B-4B01-9D8F-79472EE9D7F0}">
            <xm:f>+'1. DATOS BASICOS'!$C$6='0. INSTRUCCIONES'!$A$18</xm:f>
            <x14:dxf>
              <font>
                <color rgb="FFFF0000"/>
              </font>
              <fill>
                <patternFill>
                  <bgColor rgb="FFFF0000"/>
                </patternFill>
              </fill>
            </x14:dxf>
          </x14:cfRule>
          <xm:sqref>D55:D60</xm:sqref>
        </x14:conditionalFormatting>
        <x14:conditionalFormatting xmlns:xm="http://schemas.microsoft.com/office/excel/2006/main">
          <x14:cfRule type="expression" priority="15" stopIfTrue="1" id="{5926B589-82E2-422C-9AA7-742AB35FE273}">
            <xm:f>+'1. DATOS BASICOS'!$C$6=""</xm:f>
            <x14:dxf>
              <font>
                <color rgb="FFFF0000"/>
              </font>
              <fill>
                <patternFill>
                  <bgColor rgb="FFFF0000"/>
                </patternFill>
              </fill>
            </x14:dxf>
          </x14:cfRule>
          <xm:sqref>F11:F24</xm:sqref>
        </x14:conditionalFormatting>
        <x14:conditionalFormatting xmlns:xm="http://schemas.microsoft.com/office/excel/2006/main">
          <x14:cfRule type="expression" priority="14" stopIfTrue="1" id="{5FA269F0-AFD7-43A2-B813-0F4E544DDC30}">
            <xm:f>+'1. DATOS BASICOS'!$C$6=""</xm:f>
            <x14:dxf>
              <font>
                <color rgb="FFFF0000"/>
              </font>
              <fill>
                <patternFill>
                  <bgColor rgb="FFFF0000"/>
                </patternFill>
              </fill>
            </x14:dxf>
          </x14:cfRule>
          <xm:sqref>F28:F33</xm:sqref>
        </x14:conditionalFormatting>
        <x14:conditionalFormatting xmlns:xm="http://schemas.microsoft.com/office/excel/2006/main">
          <x14:cfRule type="expression" priority="13" stopIfTrue="1" id="{56128D47-A4E7-4F99-A5A9-C36D9D9A2449}">
            <xm:f>+'1. DATOS BASICOS'!$C$6=""</xm:f>
            <x14:dxf>
              <font>
                <color rgb="FFFF0000"/>
              </font>
              <fill>
                <patternFill>
                  <bgColor rgb="FFFF0000"/>
                </patternFill>
              </fill>
            </x14:dxf>
          </x14:cfRule>
          <xm:sqref>F37:F42</xm:sqref>
        </x14:conditionalFormatting>
        <x14:conditionalFormatting xmlns:xm="http://schemas.microsoft.com/office/excel/2006/main">
          <x14:cfRule type="expression" priority="12" stopIfTrue="1" id="{04C12CCC-04F0-4552-8C21-BC9A3FADFFAA}">
            <xm:f>+'1. DATOS BASICOS'!$C$6=""</xm:f>
            <x14:dxf>
              <font>
                <color rgb="FFFF0000"/>
              </font>
              <fill>
                <patternFill>
                  <bgColor rgb="FFFF0000"/>
                </patternFill>
              </fill>
            </x14:dxf>
          </x14:cfRule>
          <xm:sqref>F46:F51</xm:sqref>
        </x14:conditionalFormatting>
        <x14:conditionalFormatting xmlns:xm="http://schemas.microsoft.com/office/excel/2006/main">
          <x14:cfRule type="expression" priority="11" stopIfTrue="1" id="{DAE494C2-1D9E-427E-B702-370C1ACC1489}">
            <xm:f>+'1. DATOS BASICOS'!$C$6=""</xm:f>
            <x14:dxf>
              <font>
                <color rgb="FFFF0000"/>
              </font>
              <fill>
                <patternFill>
                  <bgColor rgb="FFFF0000"/>
                </patternFill>
              </fill>
            </x14:dxf>
          </x14:cfRule>
          <xm:sqref>F55:F60</xm:sqref>
        </x14:conditionalFormatting>
        <x14:conditionalFormatting xmlns:xm="http://schemas.microsoft.com/office/excel/2006/main">
          <x14:cfRule type="expression" priority="1" stopIfTrue="1" id="{12AB768D-9C23-4D6B-9898-6F31444C1528}">
            <xm:f>+'1. DATOS BASICOS'!$C$6=""</xm:f>
            <x14:dxf>
              <font>
                <color rgb="FFFF0000"/>
              </font>
              <fill>
                <patternFill>
                  <bgColor rgb="FFFF0000"/>
                </patternFill>
              </fill>
              <border>
                <left/>
                <right/>
                <top/>
                <bottom/>
              </border>
            </x14:dxf>
          </x14:cfRule>
          <xm:sqref>F1:I1</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63B51977-B70A-48A0-AEDE-9C1C91A07586}">
          <x14:formula1>
            <xm:f>'2. RECURSOS-GASTOS'!$A$52:$A$57</xm:f>
          </x14:formula1>
          <xm:sqref>A55:A60</xm:sqref>
        </x14:dataValidation>
        <x14:dataValidation type="list" allowBlank="1" showInputMessage="1" showErrorMessage="1" xr:uid="{7E9D3AE5-58B9-430F-A932-FBEBF2467F7A}">
          <x14:formula1>
            <xm:f>'2. RECURSOS-GASTOS'!$A$43:$A$48</xm:f>
          </x14:formula1>
          <xm:sqref>A46:A51</xm:sqref>
        </x14:dataValidation>
        <x14:dataValidation type="list" allowBlank="1" showInputMessage="1" showErrorMessage="1" xr:uid="{4A8C90C1-9680-4E29-A8DE-B19D16B8106D}">
          <x14:formula1>
            <xm:f>'2. RECURSOS-GASTOS'!$A$34:$A$39</xm:f>
          </x14:formula1>
          <xm:sqref>A37:A42</xm:sqref>
        </x14:dataValidation>
        <x14:dataValidation type="list" allowBlank="1" showInputMessage="1" showErrorMessage="1" xr:uid="{29FC591F-0543-4ADC-8546-43EC50227FDD}">
          <x14:formula1>
            <xm:f>'2. RECURSOS-GASTOS'!$A$25:$A$30</xm:f>
          </x14:formula1>
          <xm:sqref>A28:A33</xm:sqref>
        </x14:dataValidation>
        <x14:dataValidation type="list" allowBlank="1" showInputMessage="1" showErrorMessage="1" xr:uid="{DF07080A-F53F-4775-B4F6-563472847014}">
          <x14:formula1>
            <xm:f>'2. RECURSOS-GASTOS'!$A$5:$A$18</xm:f>
          </x14:formula1>
          <xm:sqref>A11:A24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A04D3-2BAA-4A9B-9F86-B6D0B9CA86F1}">
  <sheetPr>
    <tabColor theme="3" tint="0.499984740745262"/>
  </sheetPr>
  <dimension ref="A1:AU91"/>
  <sheetViews>
    <sheetView topLeftCell="A57" zoomScale="40" zoomScaleNormal="40" workbookViewId="0">
      <selection activeCell="E61" sqref="E61:AB73"/>
    </sheetView>
  </sheetViews>
  <sheetFormatPr baseColWidth="10" defaultColWidth="11.42578125" defaultRowHeight="18.75" x14ac:dyDescent="0.4"/>
  <cols>
    <col min="1" max="1" width="25.28515625" style="33" customWidth="1"/>
    <col min="2" max="2" width="38.42578125" style="33" customWidth="1"/>
    <col min="3" max="3" width="28.42578125" style="33" customWidth="1"/>
    <col min="4" max="4" width="27.140625" style="33" customWidth="1"/>
    <col min="5" max="28" width="14.42578125" style="33" customWidth="1"/>
    <col min="29" max="31" width="41.85546875" style="33" customWidth="1"/>
    <col min="32" max="32" width="29.85546875" style="78" customWidth="1"/>
    <col min="33" max="33" width="12.42578125" style="78" customWidth="1"/>
    <col min="34" max="37" width="11.5703125" style="78" bestFit="1" customWidth="1"/>
    <col min="38" max="38" width="12" style="78" bestFit="1" customWidth="1"/>
    <col min="39" max="39" width="11.5703125" style="78" bestFit="1" customWidth="1"/>
    <col min="40" max="40" width="11.5703125" style="79" bestFit="1" customWidth="1"/>
    <col min="41" max="44" width="11.5703125" style="327" bestFit="1" customWidth="1"/>
    <col min="45" max="47" width="11.42578125" style="327"/>
    <col min="48" max="16384" width="11.42578125" style="33"/>
  </cols>
  <sheetData>
    <row r="1" spans="1:34" ht="17.25" hidden="1" customHeight="1" x14ac:dyDescent="0.4">
      <c r="A1" s="78">
        <f>+COUNTIF(E3:AB3,1)</f>
        <v>1</v>
      </c>
      <c r="B1" s="79"/>
    </row>
    <row r="2" spans="1:34" ht="169.5" customHeight="1" thickBot="1" x14ac:dyDescent="0.45">
      <c r="A2" s="86">
        <v>46023</v>
      </c>
      <c r="B2" s="87">
        <v>46752</v>
      </c>
      <c r="C2" s="376" t="s">
        <v>87</v>
      </c>
      <c r="D2" s="376"/>
      <c r="E2" s="376"/>
      <c r="F2" s="376"/>
      <c r="G2" s="376"/>
      <c r="H2" s="376"/>
      <c r="I2" s="376"/>
      <c r="J2" s="376"/>
      <c r="K2" s="376"/>
      <c r="L2" s="376"/>
      <c r="M2" s="376"/>
      <c r="N2" s="376"/>
      <c r="O2" s="376"/>
      <c r="P2" s="376"/>
      <c r="Q2" s="376"/>
      <c r="R2" s="376"/>
      <c r="S2" s="376"/>
      <c r="T2" s="376"/>
      <c r="U2" s="376"/>
      <c r="V2" s="376"/>
      <c r="W2" s="376"/>
      <c r="X2" s="376"/>
      <c r="Y2" s="376"/>
      <c r="Z2" s="376"/>
      <c r="AA2" s="376"/>
      <c r="AB2" s="376"/>
      <c r="AC2" s="96"/>
      <c r="AD2" s="96"/>
      <c r="AE2" s="97"/>
    </row>
    <row r="3" spans="1:34" ht="80.25" customHeight="1" thickBot="1" x14ac:dyDescent="0.45">
      <c r="A3" s="349" t="s">
        <v>187</v>
      </c>
      <c r="B3" s="350"/>
      <c r="C3" s="151" t="s">
        <v>88</v>
      </c>
      <c r="D3" s="151" t="s">
        <v>89</v>
      </c>
      <c r="E3" s="266" t="str">
        <f>+IF(E4&gt;=$C4,IF(E4&lt;=$D4,"1","2"),"2")</f>
        <v>1</v>
      </c>
      <c r="F3" s="266" t="str">
        <f t="shared" ref="F3:AB3" si="0">+IF(F4&gt;=$C4,IF(F4&lt;=$D4,"1","2"),"2")</f>
        <v>2</v>
      </c>
      <c r="G3" s="266" t="str">
        <f t="shared" si="0"/>
        <v>2</v>
      </c>
      <c r="H3" s="266" t="str">
        <f t="shared" si="0"/>
        <v>2</v>
      </c>
      <c r="I3" s="266" t="str">
        <f t="shared" si="0"/>
        <v>2</v>
      </c>
      <c r="J3" s="266" t="str">
        <f t="shared" si="0"/>
        <v>2</v>
      </c>
      <c r="K3" s="266" t="str">
        <f t="shared" si="0"/>
        <v>2</v>
      </c>
      <c r="L3" s="266" t="str">
        <f t="shared" si="0"/>
        <v>2</v>
      </c>
      <c r="M3" s="266" t="str">
        <f t="shared" si="0"/>
        <v>2</v>
      </c>
      <c r="N3" s="266" t="str">
        <f t="shared" si="0"/>
        <v>2</v>
      </c>
      <c r="O3" s="266" t="str">
        <f t="shared" si="0"/>
        <v>2</v>
      </c>
      <c r="P3" s="266" t="str">
        <f t="shared" si="0"/>
        <v>2</v>
      </c>
      <c r="Q3" s="266" t="str">
        <f t="shared" si="0"/>
        <v>2</v>
      </c>
      <c r="R3" s="266" t="str">
        <f t="shared" si="0"/>
        <v>2</v>
      </c>
      <c r="S3" s="266" t="str">
        <f t="shared" si="0"/>
        <v>2</v>
      </c>
      <c r="T3" s="266" t="str">
        <f t="shared" si="0"/>
        <v>2</v>
      </c>
      <c r="U3" s="266" t="str">
        <f t="shared" si="0"/>
        <v>2</v>
      </c>
      <c r="V3" s="266" t="str">
        <f t="shared" si="0"/>
        <v>2</v>
      </c>
      <c r="W3" s="266" t="str">
        <f t="shared" si="0"/>
        <v>2</v>
      </c>
      <c r="X3" s="266" t="str">
        <f t="shared" si="0"/>
        <v>2</v>
      </c>
      <c r="Y3" s="266" t="str">
        <f t="shared" si="0"/>
        <v>2</v>
      </c>
      <c r="Z3" s="266" t="str">
        <f t="shared" si="0"/>
        <v>2</v>
      </c>
      <c r="AA3" s="266" t="str">
        <f t="shared" si="0"/>
        <v>2</v>
      </c>
      <c r="AB3" s="266" t="str">
        <f t="shared" si="0"/>
        <v>2</v>
      </c>
      <c r="AC3" s="345" t="s">
        <v>52</v>
      </c>
      <c r="AD3" s="346"/>
      <c r="AE3" s="347"/>
    </row>
    <row r="4" spans="1:34" ht="78" customHeight="1" thickBot="1" x14ac:dyDescent="0.45">
      <c r="A4" s="349" t="s">
        <v>90</v>
      </c>
      <c r="B4" s="350"/>
      <c r="C4" s="149">
        <f>+'1. DATOS BASICOS'!C7</f>
        <v>0</v>
      </c>
      <c r="D4" s="150">
        <f>+'1. DATOS BASICOS'!C8</f>
        <v>0</v>
      </c>
      <c r="E4" s="264">
        <f>+C4</f>
        <v>0</v>
      </c>
      <c r="F4" s="265">
        <f t="shared" ref="F4:AB4" si="1">EDATE($E$4,F5)</f>
        <v>31</v>
      </c>
      <c r="G4" s="265">
        <f t="shared" si="1"/>
        <v>60</v>
      </c>
      <c r="H4" s="265">
        <f t="shared" si="1"/>
        <v>91</v>
      </c>
      <c r="I4" s="265">
        <f t="shared" si="1"/>
        <v>121</v>
      </c>
      <c r="J4" s="265">
        <f t="shared" si="1"/>
        <v>152</v>
      </c>
      <c r="K4" s="265">
        <f t="shared" si="1"/>
        <v>182</v>
      </c>
      <c r="L4" s="265">
        <f t="shared" si="1"/>
        <v>213</v>
      </c>
      <c r="M4" s="265">
        <f t="shared" si="1"/>
        <v>244</v>
      </c>
      <c r="N4" s="265">
        <f t="shared" si="1"/>
        <v>274</v>
      </c>
      <c r="O4" s="265">
        <f t="shared" si="1"/>
        <v>305</v>
      </c>
      <c r="P4" s="265">
        <f t="shared" si="1"/>
        <v>335</v>
      </c>
      <c r="Q4" s="265">
        <f t="shared" si="1"/>
        <v>366</v>
      </c>
      <c r="R4" s="265">
        <f t="shared" si="1"/>
        <v>397</v>
      </c>
      <c r="S4" s="265">
        <f t="shared" si="1"/>
        <v>425</v>
      </c>
      <c r="T4" s="265">
        <f t="shared" si="1"/>
        <v>456</v>
      </c>
      <c r="U4" s="265">
        <f t="shared" si="1"/>
        <v>486</v>
      </c>
      <c r="V4" s="265">
        <f t="shared" si="1"/>
        <v>517</v>
      </c>
      <c r="W4" s="265">
        <f t="shared" si="1"/>
        <v>547</v>
      </c>
      <c r="X4" s="265">
        <f t="shared" si="1"/>
        <v>578</v>
      </c>
      <c r="Y4" s="265">
        <f t="shared" si="1"/>
        <v>609</v>
      </c>
      <c r="Z4" s="265">
        <f t="shared" si="1"/>
        <v>639</v>
      </c>
      <c r="AA4" s="265">
        <f t="shared" si="1"/>
        <v>670</v>
      </c>
      <c r="AB4" s="265">
        <f t="shared" si="1"/>
        <v>700</v>
      </c>
      <c r="AC4" s="81" t="str">
        <f>+IF(C4&lt;A2,"FECHA DE INICIO DEL PROYECTO INFERIOR AL 1/1/2026","")</f>
        <v>FECHA DE INICIO DEL PROYECTO INFERIOR AL 1/1/2026</v>
      </c>
      <c r="AD4" s="82" t="str">
        <f>+IF(D4&gt;B2,"FECHA DE FIN DEL PROYECTO SUPERIOR AL 31/12/2027","")</f>
        <v/>
      </c>
      <c r="AE4" s="83"/>
    </row>
    <row r="5" spans="1:34" ht="54" customHeight="1" x14ac:dyDescent="0.4">
      <c r="A5" s="348"/>
      <c r="B5" s="348"/>
      <c r="C5" s="36"/>
      <c r="D5" s="36"/>
      <c r="E5" s="156"/>
      <c r="F5" s="156">
        <v>1</v>
      </c>
      <c r="G5" s="156">
        <v>2</v>
      </c>
      <c r="H5" s="156">
        <v>3</v>
      </c>
      <c r="I5" s="156">
        <v>4</v>
      </c>
      <c r="J5" s="156">
        <v>5</v>
      </c>
      <c r="K5" s="156">
        <v>6</v>
      </c>
      <c r="L5" s="156">
        <v>7</v>
      </c>
      <c r="M5" s="156">
        <v>8</v>
      </c>
      <c r="N5" s="156">
        <v>9</v>
      </c>
      <c r="O5" s="156">
        <v>10</v>
      </c>
      <c r="P5" s="156">
        <v>11</v>
      </c>
      <c r="Q5" s="156">
        <v>12</v>
      </c>
      <c r="R5" s="156">
        <v>13</v>
      </c>
      <c r="S5" s="156">
        <v>14</v>
      </c>
      <c r="T5" s="156">
        <v>15</v>
      </c>
      <c r="U5" s="156">
        <v>16</v>
      </c>
      <c r="V5" s="156">
        <v>17</v>
      </c>
      <c r="W5" s="156">
        <v>18</v>
      </c>
      <c r="X5" s="156">
        <v>19</v>
      </c>
      <c r="Y5" s="156">
        <v>20</v>
      </c>
      <c r="Z5" s="156">
        <v>21</v>
      </c>
      <c r="AA5" s="156">
        <v>22</v>
      </c>
      <c r="AB5" s="156">
        <v>23</v>
      </c>
      <c r="AC5" s="267"/>
      <c r="AD5" s="36"/>
      <c r="AE5" s="268"/>
    </row>
    <row r="6" spans="1:34" ht="9.9499999999999993" customHeight="1" thickBot="1" x14ac:dyDescent="0.45">
      <c r="A6" s="35"/>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88"/>
      <c r="AD6" s="35"/>
      <c r="AE6" s="89"/>
    </row>
    <row r="7" spans="1:34" ht="75.75" customHeight="1" thickBot="1" x14ac:dyDescent="0.55000000000000004">
      <c r="A7" s="377" t="s">
        <v>72</v>
      </c>
      <c r="B7" s="378"/>
      <c r="C7" s="80" t="s">
        <v>203</v>
      </c>
      <c r="D7" s="80" t="s">
        <v>204</v>
      </c>
      <c r="E7" s="152" t="str">
        <f t="shared" ref="E7:AB7" si="2">+IF(E4&gt;=$C8,IF(E4&lt;=$D8,"1","2"),"2")</f>
        <v>1</v>
      </c>
      <c r="F7" s="152" t="str">
        <f t="shared" si="2"/>
        <v>2</v>
      </c>
      <c r="G7" s="152" t="str">
        <f t="shared" si="2"/>
        <v>2</v>
      </c>
      <c r="H7" s="152" t="str">
        <f t="shared" si="2"/>
        <v>2</v>
      </c>
      <c r="I7" s="152" t="str">
        <f t="shared" si="2"/>
        <v>2</v>
      </c>
      <c r="J7" s="152" t="str">
        <f t="shared" si="2"/>
        <v>2</v>
      </c>
      <c r="K7" s="152" t="str">
        <f t="shared" si="2"/>
        <v>2</v>
      </c>
      <c r="L7" s="152" t="str">
        <f t="shared" si="2"/>
        <v>2</v>
      </c>
      <c r="M7" s="152" t="str">
        <f t="shared" si="2"/>
        <v>2</v>
      </c>
      <c r="N7" s="152" t="str">
        <f t="shared" si="2"/>
        <v>2</v>
      </c>
      <c r="O7" s="152" t="str">
        <f t="shared" si="2"/>
        <v>2</v>
      </c>
      <c r="P7" s="152" t="str">
        <f t="shared" si="2"/>
        <v>2</v>
      </c>
      <c r="Q7" s="152" t="str">
        <f t="shared" si="2"/>
        <v>2</v>
      </c>
      <c r="R7" s="152" t="str">
        <f t="shared" si="2"/>
        <v>2</v>
      </c>
      <c r="S7" s="152" t="str">
        <f t="shared" si="2"/>
        <v>2</v>
      </c>
      <c r="T7" s="152" t="str">
        <f t="shared" si="2"/>
        <v>2</v>
      </c>
      <c r="U7" s="152" t="str">
        <f t="shared" si="2"/>
        <v>2</v>
      </c>
      <c r="V7" s="152" t="str">
        <f t="shared" si="2"/>
        <v>2</v>
      </c>
      <c r="W7" s="152" t="str">
        <f t="shared" si="2"/>
        <v>2</v>
      </c>
      <c r="X7" s="152" t="str">
        <f t="shared" si="2"/>
        <v>2</v>
      </c>
      <c r="Y7" s="152" t="str">
        <f t="shared" si="2"/>
        <v>2</v>
      </c>
      <c r="Z7" s="152" t="str">
        <f t="shared" si="2"/>
        <v>2</v>
      </c>
      <c r="AA7" s="152" t="str">
        <f t="shared" si="2"/>
        <v>2</v>
      </c>
      <c r="AB7" s="152" t="str">
        <f t="shared" si="2"/>
        <v>2</v>
      </c>
      <c r="AC7" s="345" t="s">
        <v>52</v>
      </c>
      <c r="AD7" s="346"/>
      <c r="AE7" s="347"/>
    </row>
    <row r="8" spans="1:34" ht="72" customHeight="1" thickBot="1" x14ac:dyDescent="0.45">
      <c r="A8" s="374" t="str">
        <f>+'3. ACTIVIDAD 1'!B2</f>
        <v>INICIO</v>
      </c>
      <c r="B8" s="375"/>
      <c r="C8" s="248"/>
      <c r="D8" s="248"/>
      <c r="E8" s="269">
        <f>+E4</f>
        <v>0</v>
      </c>
      <c r="F8" s="269">
        <f t="shared" ref="F8:AB8" si="3">+F4</f>
        <v>31</v>
      </c>
      <c r="G8" s="269">
        <f t="shared" si="3"/>
        <v>60</v>
      </c>
      <c r="H8" s="269">
        <f t="shared" si="3"/>
        <v>91</v>
      </c>
      <c r="I8" s="269">
        <f t="shared" si="3"/>
        <v>121</v>
      </c>
      <c r="J8" s="269">
        <f t="shared" si="3"/>
        <v>152</v>
      </c>
      <c r="K8" s="269">
        <f t="shared" si="3"/>
        <v>182</v>
      </c>
      <c r="L8" s="269">
        <f t="shared" si="3"/>
        <v>213</v>
      </c>
      <c r="M8" s="269">
        <f t="shared" si="3"/>
        <v>244</v>
      </c>
      <c r="N8" s="269">
        <f t="shared" si="3"/>
        <v>274</v>
      </c>
      <c r="O8" s="269">
        <f t="shared" si="3"/>
        <v>305</v>
      </c>
      <c r="P8" s="269">
        <f t="shared" si="3"/>
        <v>335</v>
      </c>
      <c r="Q8" s="269">
        <f t="shared" si="3"/>
        <v>366</v>
      </c>
      <c r="R8" s="269">
        <f t="shared" si="3"/>
        <v>397</v>
      </c>
      <c r="S8" s="269">
        <f t="shared" si="3"/>
        <v>425</v>
      </c>
      <c r="T8" s="269">
        <f t="shared" si="3"/>
        <v>456</v>
      </c>
      <c r="U8" s="269">
        <f t="shared" si="3"/>
        <v>486</v>
      </c>
      <c r="V8" s="269">
        <f t="shared" si="3"/>
        <v>517</v>
      </c>
      <c r="W8" s="269">
        <f t="shared" si="3"/>
        <v>547</v>
      </c>
      <c r="X8" s="269">
        <f t="shared" si="3"/>
        <v>578</v>
      </c>
      <c r="Y8" s="269">
        <f t="shared" si="3"/>
        <v>609</v>
      </c>
      <c r="Z8" s="269">
        <f t="shared" si="3"/>
        <v>639</v>
      </c>
      <c r="AA8" s="269">
        <f t="shared" si="3"/>
        <v>670</v>
      </c>
      <c r="AB8" s="270">
        <f t="shared" si="3"/>
        <v>700</v>
      </c>
      <c r="AC8" s="271" t="str">
        <f>+IF(C8&lt;C4,"FECHA DE INICIO DE LA ACTIVIDAD INFERIOR A FECHA DE INICIO DEL PROYECTO","")</f>
        <v/>
      </c>
      <c r="AD8" s="272" t="str">
        <f>+IF(D8&gt;D4,"FECHA DE FINALIZACION DE LA ACTIVIDAD SUPERIOR A FECHA FIN DEL PROYECTO","")</f>
        <v/>
      </c>
      <c r="AE8" s="273"/>
    </row>
    <row r="9" spans="1:34" ht="57" customHeight="1" thickBot="1" x14ac:dyDescent="0.45">
      <c r="A9" s="34"/>
      <c r="B9" s="351" t="s">
        <v>49</v>
      </c>
      <c r="C9" s="352"/>
      <c r="D9" s="353"/>
      <c r="E9" s="352" t="s">
        <v>188</v>
      </c>
      <c r="F9" s="352"/>
      <c r="G9" s="352"/>
      <c r="H9" s="352"/>
      <c r="I9" s="352"/>
      <c r="J9" s="352"/>
      <c r="K9" s="352"/>
      <c r="L9" s="352"/>
      <c r="M9" s="352"/>
      <c r="N9" s="352"/>
      <c r="O9" s="352"/>
      <c r="P9" s="352"/>
      <c r="Q9" s="352"/>
      <c r="R9" s="352"/>
      <c r="S9" s="352"/>
      <c r="T9" s="352"/>
      <c r="U9" s="352"/>
      <c r="V9" s="352"/>
      <c r="W9" s="352"/>
      <c r="X9" s="352"/>
      <c r="Y9" s="352"/>
      <c r="Z9" s="352"/>
      <c r="AA9" s="352"/>
      <c r="AB9" s="353"/>
      <c r="AC9" s="92"/>
      <c r="AD9" s="93"/>
      <c r="AE9" s="94"/>
    </row>
    <row r="10" spans="1:34" ht="63" customHeight="1" x14ac:dyDescent="0.4">
      <c r="A10" s="364" t="s">
        <v>91</v>
      </c>
      <c r="B10" s="360" t="str">
        <f>+IF('3. ACTIVIDAD 1'!A11&gt;"",'3. ACTIVIDAD 1'!A11,"")</f>
        <v/>
      </c>
      <c r="C10" s="361"/>
      <c r="D10" s="362"/>
      <c r="E10" s="215"/>
      <c r="F10" s="216"/>
      <c r="G10" s="216"/>
      <c r="H10" s="216"/>
      <c r="I10" s="216"/>
      <c r="J10" s="216"/>
      <c r="K10" s="216"/>
      <c r="L10" s="216"/>
      <c r="M10" s="216"/>
      <c r="N10" s="216"/>
      <c r="O10" s="216"/>
      <c r="P10" s="216"/>
      <c r="Q10" s="216"/>
      <c r="R10" s="216"/>
      <c r="S10" s="216"/>
      <c r="T10" s="216"/>
      <c r="U10" s="216"/>
      <c r="V10" s="216"/>
      <c r="W10" s="216"/>
      <c r="X10" s="216"/>
      <c r="Y10" s="216"/>
      <c r="Z10" s="216"/>
      <c r="AA10" s="216"/>
      <c r="AB10" s="217"/>
      <c r="AC10" s="274" t="str">
        <f t="shared" ref="AC10:AC12" si="4">+IF(MAX(E10:AB10)&gt;1,"SE SUPERA EL MAXIMO DE APLICACIÓN MENSUAL EN LA ACTIVIDAD","")</f>
        <v/>
      </c>
      <c r="AD10" s="275" t="str">
        <f>+'3. ACTIVIDAD 1'!C11</f>
        <v/>
      </c>
      <c r="AE10" s="276" t="e">
        <f>+IF(VLOOKUP(B10,A76:AB89,4,0)&gt;1,"% DE APLICACIÓN DE PERSONAL EN EL PROYECTO SUPERA EL 100% MENSUAL","")</f>
        <v>#N/A</v>
      </c>
      <c r="AF10" s="78">
        <f>+SUMIFS($E$10:$AB$10,E$7:AB$7,1)</f>
        <v>0</v>
      </c>
      <c r="AG10" s="78">
        <f t="shared" ref="AG10:AG22" si="5">+IF(B10="",0,1)</f>
        <v>0</v>
      </c>
      <c r="AH10" s="78">
        <f>+IFERROR(AG10*AF10*VLOOKUP(B10,'2. RECURSOS-GASTOS'!$A$5:$R$18,18,0),0)</f>
        <v>0</v>
      </c>
    </row>
    <row r="11" spans="1:34" ht="63" customHeight="1" x14ac:dyDescent="0.4">
      <c r="A11" s="364"/>
      <c r="B11" s="328" t="str">
        <f>+IF('3. ACTIVIDAD 1'!A12&gt;"",'3. ACTIVIDAD 1'!A12,"")</f>
        <v/>
      </c>
      <c r="C11" s="329"/>
      <c r="D11" s="330"/>
      <c r="E11" s="218"/>
      <c r="F11" s="219"/>
      <c r="G11" s="219"/>
      <c r="H11" s="219"/>
      <c r="I11" s="219"/>
      <c r="J11" s="219"/>
      <c r="K11" s="219"/>
      <c r="L11" s="219"/>
      <c r="M11" s="219"/>
      <c r="N11" s="219"/>
      <c r="O11" s="219"/>
      <c r="P11" s="219"/>
      <c r="Q11" s="219"/>
      <c r="R11" s="219"/>
      <c r="S11" s="219"/>
      <c r="T11" s="219"/>
      <c r="U11" s="219"/>
      <c r="V11" s="219"/>
      <c r="W11" s="219"/>
      <c r="X11" s="219"/>
      <c r="Y11" s="219"/>
      <c r="Z11" s="219"/>
      <c r="AA11" s="219"/>
      <c r="AB11" s="220"/>
      <c r="AC11" s="274" t="str">
        <f t="shared" si="4"/>
        <v/>
      </c>
      <c r="AD11" s="277" t="str">
        <f>+'3. ACTIVIDAD 1'!C12</f>
        <v/>
      </c>
      <c r="AE11" s="276" t="e">
        <f>+IF(VLOOKUP(B11,A$77:AB$90,4,0)&gt;1,"% DE APLICACIÓN DE PERSONAL EN EL PROYECTO SUPERA EL 100% MENSUAL","")</f>
        <v>#N/A</v>
      </c>
      <c r="AF11" s="78">
        <f t="shared" ref="AF11:AF22" si="6">+SUMIFS($E11:$AB11,E$7:AB$7,1)</f>
        <v>0</v>
      </c>
      <c r="AG11" s="78">
        <f t="shared" si="5"/>
        <v>0</v>
      </c>
      <c r="AH11" s="78">
        <f>+IFERROR(AG11*AF11*VLOOKUP(B11,'2. RECURSOS-GASTOS'!$A$5:$R$18,18,0),0)</f>
        <v>0</v>
      </c>
    </row>
    <row r="12" spans="1:34" ht="63" customHeight="1" x14ac:dyDescent="0.4">
      <c r="A12" s="364"/>
      <c r="B12" s="328" t="str">
        <f>+IF('3. ACTIVIDAD 1'!A13&gt;"",'3. ACTIVIDAD 1'!A13,"")</f>
        <v/>
      </c>
      <c r="C12" s="329"/>
      <c r="D12" s="330"/>
      <c r="E12" s="218"/>
      <c r="F12" s="218"/>
      <c r="G12" s="218"/>
      <c r="H12" s="218"/>
      <c r="I12" s="218"/>
      <c r="J12" s="218"/>
      <c r="K12" s="218"/>
      <c r="L12" s="218"/>
      <c r="M12" s="218"/>
      <c r="N12" s="218"/>
      <c r="O12" s="218"/>
      <c r="P12" s="218"/>
      <c r="Q12" s="218"/>
      <c r="R12" s="219"/>
      <c r="S12" s="219"/>
      <c r="T12" s="219"/>
      <c r="U12" s="219"/>
      <c r="V12" s="219"/>
      <c r="W12" s="219"/>
      <c r="X12" s="219"/>
      <c r="Y12" s="219"/>
      <c r="Z12" s="219"/>
      <c r="AA12" s="219"/>
      <c r="AB12" s="220"/>
      <c r="AC12" s="274" t="str">
        <f t="shared" si="4"/>
        <v/>
      </c>
      <c r="AD12" s="277" t="str">
        <f>+'3. ACTIVIDAD 1'!C13</f>
        <v/>
      </c>
      <c r="AE12" s="276" t="e">
        <f t="shared" ref="AE12:AE22" si="7">+IF(VLOOKUP(B12,A$77:AB$90,4,0)&gt;1,"% DE APLICACIÓN DE PERSONAL EN EL PROYECTO SUPERA EL 100% MENSUAL","")</f>
        <v>#N/A</v>
      </c>
      <c r="AF12" s="78">
        <f t="shared" si="6"/>
        <v>0</v>
      </c>
      <c r="AG12" s="78">
        <f t="shared" si="5"/>
        <v>0</v>
      </c>
      <c r="AH12" s="78">
        <f>+IFERROR(AG12*AF12*VLOOKUP(B12,'2. RECURSOS-GASTOS'!$A$5:$R$18,18,0),0)</f>
        <v>0</v>
      </c>
    </row>
    <row r="13" spans="1:34" ht="63" customHeight="1" x14ac:dyDescent="0.4">
      <c r="A13" s="364"/>
      <c r="B13" s="328" t="str">
        <f>+IF('3. ACTIVIDAD 1'!A14&gt;"",'3. ACTIVIDAD 1'!A14,"")</f>
        <v/>
      </c>
      <c r="C13" s="329"/>
      <c r="D13" s="330"/>
      <c r="E13" s="218"/>
      <c r="F13" s="218"/>
      <c r="G13" s="218"/>
      <c r="H13" s="218"/>
      <c r="I13" s="218"/>
      <c r="J13" s="218"/>
      <c r="K13" s="218"/>
      <c r="L13" s="218"/>
      <c r="M13" s="218"/>
      <c r="N13" s="218"/>
      <c r="O13" s="218"/>
      <c r="P13" s="218"/>
      <c r="Q13" s="218"/>
      <c r="R13" s="219"/>
      <c r="S13" s="219"/>
      <c r="T13" s="219"/>
      <c r="U13" s="219"/>
      <c r="V13" s="219"/>
      <c r="W13" s="219"/>
      <c r="X13" s="219"/>
      <c r="Y13" s="219"/>
      <c r="Z13" s="219"/>
      <c r="AA13" s="219"/>
      <c r="AB13" s="220"/>
      <c r="AC13" s="274" t="str">
        <f>+IF(MAX(E13:AB13)&gt;1,"SE SUPERA EL MAXIMO DE APLICACIÓN MENSUAL EN LA ACTIVIDAD","")</f>
        <v/>
      </c>
      <c r="AD13" s="277" t="str">
        <f>+'3. ACTIVIDAD 1'!C14</f>
        <v/>
      </c>
      <c r="AE13" s="276" t="e">
        <f t="shared" si="7"/>
        <v>#N/A</v>
      </c>
      <c r="AF13" s="78">
        <f t="shared" si="6"/>
        <v>0</v>
      </c>
      <c r="AG13" s="78">
        <f t="shared" si="5"/>
        <v>0</v>
      </c>
      <c r="AH13" s="78">
        <f>+IFERROR(AG13*AF13*VLOOKUP(B13,'2. RECURSOS-GASTOS'!$A$5:$R$18,18,0),0)</f>
        <v>0</v>
      </c>
    </row>
    <row r="14" spans="1:34" ht="63" customHeight="1" x14ac:dyDescent="0.4">
      <c r="A14" s="364"/>
      <c r="B14" s="328" t="str">
        <f>+IF('3. ACTIVIDAD 1'!A15&gt;"",'3. ACTIVIDAD 1'!A15,"")</f>
        <v/>
      </c>
      <c r="C14" s="329"/>
      <c r="D14" s="330"/>
      <c r="E14" s="218"/>
      <c r="F14" s="219"/>
      <c r="G14" s="219"/>
      <c r="H14" s="219"/>
      <c r="I14" s="219"/>
      <c r="J14" s="219"/>
      <c r="K14" s="219"/>
      <c r="L14" s="219"/>
      <c r="M14" s="219"/>
      <c r="N14" s="219"/>
      <c r="O14" s="219"/>
      <c r="P14" s="219"/>
      <c r="Q14" s="219"/>
      <c r="R14" s="219"/>
      <c r="S14" s="219"/>
      <c r="T14" s="219"/>
      <c r="U14" s="219"/>
      <c r="V14" s="219"/>
      <c r="W14" s="219"/>
      <c r="X14" s="219"/>
      <c r="Y14" s="219"/>
      <c r="Z14" s="219"/>
      <c r="AA14" s="219"/>
      <c r="AB14" s="220"/>
      <c r="AC14" s="274" t="str">
        <f t="shared" ref="AC14:AC22" si="8">+IF(MAX(E14:AB14)&gt;1,"SE SUPERA EL MAXIMO DE APLICACIÓN MENSUAL EN LA ACTIVIDAD","")</f>
        <v/>
      </c>
      <c r="AD14" s="277" t="str">
        <f>+'3. ACTIVIDAD 1'!C15</f>
        <v/>
      </c>
      <c r="AE14" s="276" t="e">
        <f t="shared" si="7"/>
        <v>#N/A</v>
      </c>
      <c r="AF14" s="78">
        <f t="shared" si="6"/>
        <v>0</v>
      </c>
      <c r="AG14" s="78">
        <f t="shared" si="5"/>
        <v>0</v>
      </c>
      <c r="AH14" s="78">
        <f>+IFERROR(AG14*AF14*VLOOKUP(B14,'2. RECURSOS-GASTOS'!$A$5:$R$18,18,0),0)</f>
        <v>0</v>
      </c>
    </row>
    <row r="15" spans="1:34" ht="63" customHeight="1" x14ac:dyDescent="0.4">
      <c r="A15" s="364"/>
      <c r="B15" s="328" t="str">
        <f>+IF('3. ACTIVIDAD 1'!A16&gt;"",'3. ACTIVIDAD 1'!A16,"")</f>
        <v/>
      </c>
      <c r="C15" s="329"/>
      <c r="D15" s="330"/>
      <c r="E15" s="218"/>
      <c r="F15" s="219"/>
      <c r="G15" s="219"/>
      <c r="H15" s="219"/>
      <c r="I15" s="219"/>
      <c r="J15" s="219"/>
      <c r="K15" s="219"/>
      <c r="L15" s="219"/>
      <c r="M15" s="219"/>
      <c r="N15" s="219"/>
      <c r="O15" s="219"/>
      <c r="P15" s="219"/>
      <c r="Q15" s="219"/>
      <c r="R15" s="219"/>
      <c r="S15" s="219"/>
      <c r="T15" s="219"/>
      <c r="U15" s="219"/>
      <c r="V15" s="219"/>
      <c r="W15" s="219"/>
      <c r="X15" s="219"/>
      <c r="Y15" s="219"/>
      <c r="Z15" s="219"/>
      <c r="AA15" s="219"/>
      <c r="AB15" s="220"/>
      <c r="AC15" s="274" t="str">
        <f t="shared" si="8"/>
        <v/>
      </c>
      <c r="AD15" s="277" t="str">
        <f>+'3. ACTIVIDAD 1'!C16</f>
        <v/>
      </c>
      <c r="AE15" s="276" t="e">
        <f t="shared" si="7"/>
        <v>#N/A</v>
      </c>
      <c r="AF15" s="78">
        <f t="shared" si="6"/>
        <v>0</v>
      </c>
      <c r="AG15" s="78">
        <f t="shared" si="5"/>
        <v>0</v>
      </c>
      <c r="AH15" s="78">
        <f>+IFERROR(AG15*AF15*VLOOKUP(B15,'2. RECURSOS-GASTOS'!$A$5:$R$18,18,0),0)</f>
        <v>0</v>
      </c>
    </row>
    <row r="16" spans="1:34" ht="63" customHeight="1" x14ac:dyDescent="0.4">
      <c r="A16" s="364"/>
      <c r="B16" s="328" t="str">
        <f>+IF('3. ACTIVIDAD 1'!A17&gt;"",'3. ACTIVIDAD 1'!A17,"")</f>
        <v/>
      </c>
      <c r="C16" s="329"/>
      <c r="D16" s="330"/>
      <c r="E16" s="218"/>
      <c r="F16" s="219"/>
      <c r="G16" s="219"/>
      <c r="H16" s="219"/>
      <c r="I16" s="219"/>
      <c r="J16" s="219"/>
      <c r="K16" s="219"/>
      <c r="L16" s="219"/>
      <c r="M16" s="219"/>
      <c r="N16" s="219"/>
      <c r="O16" s="219"/>
      <c r="P16" s="219"/>
      <c r="Q16" s="219"/>
      <c r="R16" s="219"/>
      <c r="S16" s="219"/>
      <c r="T16" s="219"/>
      <c r="U16" s="219"/>
      <c r="V16" s="219"/>
      <c r="W16" s="219"/>
      <c r="X16" s="219"/>
      <c r="Y16" s="219"/>
      <c r="Z16" s="219"/>
      <c r="AA16" s="219"/>
      <c r="AB16" s="220"/>
      <c r="AC16" s="274" t="str">
        <f t="shared" si="8"/>
        <v/>
      </c>
      <c r="AD16" s="277" t="str">
        <f>+'3. ACTIVIDAD 1'!C17</f>
        <v/>
      </c>
      <c r="AE16" s="276" t="e">
        <f t="shared" si="7"/>
        <v>#N/A</v>
      </c>
      <c r="AF16" s="78">
        <f t="shared" si="6"/>
        <v>0</v>
      </c>
      <c r="AG16" s="78">
        <f t="shared" si="5"/>
        <v>0</v>
      </c>
      <c r="AH16" s="78">
        <f>+IFERROR(AG16*AF16*VLOOKUP(B16,'2. RECURSOS-GASTOS'!$A$5:$R$18,18,0),0)</f>
        <v>0</v>
      </c>
    </row>
    <row r="17" spans="1:34" ht="63" customHeight="1" x14ac:dyDescent="0.4">
      <c r="A17" s="364"/>
      <c r="B17" s="328" t="str">
        <f>+IF('3. ACTIVIDAD 1'!A18&gt;"",'3. ACTIVIDAD 1'!A18,"")</f>
        <v/>
      </c>
      <c r="C17" s="329"/>
      <c r="D17" s="330"/>
      <c r="E17" s="218"/>
      <c r="F17" s="219"/>
      <c r="G17" s="219"/>
      <c r="H17" s="219"/>
      <c r="I17" s="219"/>
      <c r="J17" s="219"/>
      <c r="K17" s="219"/>
      <c r="L17" s="219"/>
      <c r="M17" s="219"/>
      <c r="N17" s="219"/>
      <c r="O17" s="219"/>
      <c r="P17" s="219"/>
      <c r="Q17" s="219"/>
      <c r="R17" s="219"/>
      <c r="S17" s="219"/>
      <c r="T17" s="219"/>
      <c r="U17" s="219"/>
      <c r="V17" s="219"/>
      <c r="W17" s="219"/>
      <c r="X17" s="219"/>
      <c r="Y17" s="219"/>
      <c r="Z17" s="219"/>
      <c r="AA17" s="219"/>
      <c r="AB17" s="220"/>
      <c r="AC17" s="274" t="str">
        <f t="shared" si="8"/>
        <v/>
      </c>
      <c r="AD17" s="277" t="str">
        <f>+'3. ACTIVIDAD 1'!C18</f>
        <v/>
      </c>
      <c r="AE17" s="276" t="e">
        <f t="shared" si="7"/>
        <v>#N/A</v>
      </c>
      <c r="AF17" s="78">
        <f t="shared" si="6"/>
        <v>0</v>
      </c>
      <c r="AG17" s="78">
        <f t="shared" si="5"/>
        <v>0</v>
      </c>
      <c r="AH17" s="78">
        <f>+IFERROR(AG17*AF17*VLOOKUP(B17,'2. RECURSOS-GASTOS'!$A$5:$R$18,18,0),0)</f>
        <v>0</v>
      </c>
    </row>
    <row r="18" spans="1:34" ht="63" customHeight="1" x14ac:dyDescent="0.4">
      <c r="A18" s="364"/>
      <c r="B18" s="328" t="str">
        <f>+IF('3. ACTIVIDAD 1'!A19&gt;"",'3. ACTIVIDAD 1'!A19,"")</f>
        <v/>
      </c>
      <c r="C18" s="329"/>
      <c r="D18" s="330"/>
      <c r="E18" s="218"/>
      <c r="F18" s="219"/>
      <c r="G18" s="219"/>
      <c r="H18" s="219"/>
      <c r="I18" s="219"/>
      <c r="J18" s="219"/>
      <c r="K18" s="219"/>
      <c r="L18" s="219"/>
      <c r="M18" s="219"/>
      <c r="N18" s="219"/>
      <c r="O18" s="219"/>
      <c r="P18" s="219"/>
      <c r="Q18" s="219"/>
      <c r="R18" s="219"/>
      <c r="S18" s="219"/>
      <c r="T18" s="219"/>
      <c r="U18" s="219"/>
      <c r="V18" s="219"/>
      <c r="W18" s="219"/>
      <c r="X18" s="219"/>
      <c r="Y18" s="219"/>
      <c r="Z18" s="219"/>
      <c r="AA18" s="219"/>
      <c r="AB18" s="220"/>
      <c r="AC18" s="274" t="str">
        <f t="shared" si="8"/>
        <v/>
      </c>
      <c r="AD18" s="277" t="str">
        <f>+'3. ACTIVIDAD 1'!C19</f>
        <v/>
      </c>
      <c r="AE18" s="276" t="e">
        <f t="shared" si="7"/>
        <v>#N/A</v>
      </c>
      <c r="AF18" s="78">
        <f t="shared" si="6"/>
        <v>0</v>
      </c>
      <c r="AG18" s="78">
        <f t="shared" si="5"/>
        <v>0</v>
      </c>
      <c r="AH18" s="78">
        <f>+IFERROR(AG18*AF18*VLOOKUP(B18,'2. RECURSOS-GASTOS'!$A$5:$R$18,18,0),0)</f>
        <v>0</v>
      </c>
    </row>
    <row r="19" spans="1:34" ht="63" customHeight="1" x14ac:dyDescent="0.4">
      <c r="A19" s="364"/>
      <c r="B19" s="328" t="str">
        <f>+IF('3. ACTIVIDAD 1'!A20&gt;"",'3. ACTIVIDAD 1'!A20,"")</f>
        <v/>
      </c>
      <c r="C19" s="329"/>
      <c r="D19" s="330"/>
      <c r="E19" s="218"/>
      <c r="F19" s="219"/>
      <c r="G19" s="219"/>
      <c r="H19" s="219"/>
      <c r="I19" s="219"/>
      <c r="J19" s="219"/>
      <c r="K19" s="219"/>
      <c r="L19" s="219"/>
      <c r="M19" s="219"/>
      <c r="N19" s="219"/>
      <c r="O19" s="219"/>
      <c r="P19" s="219"/>
      <c r="Q19" s="219"/>
      <c r="R19" s="219"/>
      <c r="S19" s="219"/>
      <c r="T19" s="219"/>
      <c r="U19" s="219"/>
      <c r="V19" s="219"/>
      <c r="W19" s="219"/>
      <c r="X19" s="219"/>
      <c r="Y19" s="219"/>
      <c r="Z19" s="219"/>
      <c r="AA19" s="219"/>
      <c r="AB19" s="220"/>
      <c r="AC19" s="274" t="str">
        <f t="shared" si="8"/>
        <v/>
      </c>
      <c r="AD19" s="277" t="str">
        <f>+'3. ACTIVIDAD 1'!C20</f>
        <v/>
      </c>
      <c r="AE19" s="276" t="e">
        <f t="shared" si="7"/>
        <v>#N/A</v>
      </c>
      <c r="AF19" s="78">
        <f t="shared" si="6"/>
        <v>0</v>
      </c>
      <c r="AG19" s="78">
        <f t="shared" si="5"/>
        <v>0</v>
      </c>
      <c r="AH19" s="78">
        <f>+IFERROR(AG19*AF19*VLOOKUP(B19,'2. RECURSOS-GASTOS'!$A$5:$R$18,18,0),0)</f>
        <v>0</v>
      </c>
    </row>
    <row r="20" spans="1:34" ht="63" customHeight="1" x14ac:dyDescent="0.4">
      <c r="A20" s="364"/>
      <c r="B20" s="328" t="str">
        <f>+IF('3. ACTIVIDAD 1'!A21&gt;"",'3. ACTIVIDAD 1'!A21,"")</f>
        <v/>
      </c>
      <c r="C20" s="329"/>
      <c r="D20" s="330"/>
      <c r="E20" s="218"/>
      <c r="F20" s="219"/>
      <c r="G20" s="219"/>
      <c r="H20" s="219"/>
      <c r="I20" s="219"/>
      <c r="J20" s="219"/>
      <c r="K20" s="219"/>
      <c r="L20" s="219"/>
      <c r="M20" s="219"/>
      <c r="N20" s="219"/>
      <c r="O20" s="219"/>
      <c r="P20" s="219"/>
      <c r="Q20" s="219"/>
      <c r="R20" s="219"/>
      <c r="S20" s="219"/>
      <c r="T20" s="219"/>
      <c r="U20" s="219"/>
      <c r="V20" s="219"/>
      <c r="W20" s="219"/>
      <c r="X20" s="219"/>
      <c r="Y20" s="219"/>
      <c r="Z20" s="219"/>
      <c r="AA20" s="219"/>
      <c r="AB20" s="220"/>
      <c r="AC20" s="274" t="str">
        <f t="shared" si="8"/>
        <v/>
      </c>
      <c r="AD20" s="277" t="str">
        <f>+'3. ACTIVIDAD 1'!C21</f>
        <v/>
      </c>
      <c r="AE20" s="276" t="e">
        <f t="shared" si="7"/>
        <v>#N/A</v>
      </c>
      <c r="AF20" s="78">
        <f t="shared" si="6"/>
        <v>0</v>
      </c>
      <c r="AG20" s="78">
        <f t="shared" si="5"/>
        <v>0</v>
      </c>
      <c r="AH20" s="78">
        <f>+IFERROR(AG20*AF20*VLOOKUP(B20,'2. RECURSOS-GASTOS'!$A$5:$R$18,18,0),0)</f>
        <v>0</v>
      </c>
    </row>
    <row r="21" spans="1:34" ht="63" customHeight="1" x14ac:dyDescent="0.4">
      <c r="A21" s="364"/>
      <c r="B21" s="328" t="str">
        <f>+IF('3. ACTIVIDAD 1'!A22&gt;"",'3. ACTIVIDAD 1'!A22,"")</f>
        <v/>
      </c>
      <c r="C21" s="329"/>
      <c r="D21" s="330"/>
      <c r="E21" s="218"/>
      <c r="F21" s="219"/>
      <c r="G21" s="219"/>
      <c r="H21" s="219"/>
      <c r="I21" s="219"/>
      <c r="J21" s="219"/>
      <c r="K21" s="219"/>
      <c r="L21" s="219"/>
      <c r="M21" s="219"/>
      <c r="N21" s="219"/>
      <c r="O21" s="219"/>
      <c r="P21" s="219"/>
      <c r="Q21" s="219"/>
      <c r="R21" s="219"/>
      <c r="S21" s="219"/>
      <c r="T21" s="219"/>
      <c r="U21" s="219"/>
      <c r="V21" s="219"/>
      <c r="W21" s="219"/>
      <c r="X21" s="219"/>
      <c r="Y21" s="219"/>
      <c r="Z21" s="219"/>
      <c r="AA21" s="219"/>
      <c r="AB21" s="220"/>
      <c r="AC21" s="274" t="str">
        <f t="shared" si="8"/>
        <v/>
      </c>
      <c r="AD21" s="277" t="str">
        <f>+'3. ACTIVIDAD 1'!C22</f>
        <v/>
      </c>
      <c r="AE21" s="276" t="e">
        <f t="shared" si="7"/>
        <v>#N/A</v>
      </c>
      <c r="AF21" s="78">
        <f t="shared" si="6"/>
        <v>0</v>
      </c>
      <c r="AG21" s="78">
        <f t="shared" si="5"/>
        <v>0</v>
      </c>
      <c r="AH21" s="78">
        <f>+IFERROR(AG21*AF21*VLOOKUP(B21,'2. RECURSOS-GASTOS'!$A$5:$R$18,18,0),0)</f>
        <v>0</v>
      </c>
    </row>
    <row r="22" spans="1:34" ht="63" customHeight="1" thickBot="1" x14ac:dyDescent="0.45">
      <c r="A22" s="365"/>
      <c r="B22" s="342" t="str">
        <f>+IF('3. ACTIVIDAD 1'!A23&gt;"",'3. ACTIVIDAD 1'!A23,"")</f>
        <v/>
      </c>
      <c r="C22" s="343"/>
      <c r="D22" s="344"/>
      <c r="E22" s="218"/>
      <c r="F22" s="219"/>
      <c r="G22" s="219"/>
      <c r="H22" s="219"/>
      <c r="I22" s="219"/>
      <c r="J22" s="219"/>
      <c r="K22" s="219"/>
      <c r="L22" s="219"/>
      <c r="M22" s="219"/>
      <c r="N22" s="219"/>
      <c r="O22" s="219"/>
      <c r="P22" s="219"/>
      <c r="Q22" s="219"/>
      <c r="R22" s="219"/>
      <c r="S22" s="219"/>
      <c r="T22" s="219"/>
      <c r="U22" s="219"/>
      <c r="V22" s="219"/>
      <c r="W22" s="219"/>
      <c r="X22" s="219"/>
      <c r="Y22" s="219"/>
      <c r="Z22" s="219"/>
      <c r="AA22" s="219"/>
      <c r="AB22" s="220"/>
      <c r="AC22" s="274" t="str">
        <f t="shared" si="8"/>
        <v/>
      </c>
      <c r="AD22" s="277" t="str">
        <f>+'3. ACTIVIDAD 1'!C23</f>
        <v/>
      </c>
      <c r="AE22" s="276" t="e">
        <f t="shared" si="7"/>
        <v>#N/A</v>
      </c>
      <c r="AF22" s="78">
        <f t="shared" si="6"/>
        <v>0</v>
      </c>
      <c r="AG22" s="78">
        <f t="shared" si="5"/>
        <v>0</v>
      </c>
      <c r="AH22" s="78">
        <f>+IFERROR(AG22*AF22*VLOOKUP(B22,'2. RECURSOS-GASTOS'!$A$5:$R$18,18,0),0)</f>
        <v>0</v>
      </c>
    </row>
    <row r="23" spans="1:34" ht="9.9499999999999993" customHeight="1" thickBot="1" x14ac:dyDescent="0.45">
      <c r="A23" s="35"/>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88"/>
      <c r="AD23" s="35"/>
      <c r="AE23" s="89"/>
    </row>
    <row r="24" spans="1:34" ht="93" customHeight="1" thickBot="1" x14ac:dyDescent="0.45">
      <c r="A24" s="354" t="s">
        <v>84</v>
      </c>
      <c r="B24" s="355"/>
      <c r="C24" s="95" t="s">
        <v>203</v>
      </c>
      <c r="D24" s="95" t="s">
        <v>204</v>
      </c>
      <c r="E24" s="278" t="str">
        <f>+IF(E4&gt;=$C25,IF(E4&lt;=$D25,"1","2"),"2")</f>
        <v>1</v>
      </c>
      <c r="F24" s="278" t="str">
        <f t="shared" ref="F24:AB24" si="9">+IF(F4&gt;=$C25,IF(F4&lt;=$D25,"1","2"),"2")</f>
        <v>2</v>
      </c>
      <c r="G24" s="278" t="str">
        <f t="shared" si="9"/>
        <v>2</v>
      </c>
      <c r="H24" s="278" t="str">
        <f t="shared" si="9"/>
        <v>2</v>
      </c>
      <c r="I24" s="278" t="str">
        <f t="shared" si="9"/>
        <v>2</v>
      </c>
      <c r="J24" s="278" t="str">
        <f t="shared" si="9"/>
        <v>2</v>
      </c>
      <c r="K24" s="278" t="str">
        <f t="shared" si="9"/>
        <v>2</v>
      </c>
      <c r="L24" s="278" t="str">
        <f t="shared" si="9"/>
        <v>2</v>
      </c>
      <c r="M24" s="278" t="str">
        <f t="shared" si="9"/>
        <v>2</v>
      </c>
      <c r="N24" s="278" t="str">
        <f t="shared" si="9"/>
        <v>2</v>
      </c>
      <c r="O24" s="278" t="str">
        <f t="shared" si="9"/>
        <v>2</v>
      </c>
      <c r="P24" s="278" t="str">
        <f t="shared" si="9"/>
        <v>2</v>
      </c>
      <c r="Q24" s="278" t="str">
        <f t="shared" si="9"/>
        <v>2</v>
      </c>
      <c r="R24" s="278" t="str">
        <f t="shared" si="9"/>
        <v>2</v>
      </c>
      <c r="S24" s="278" t="str">
        <f t="shared" si="9"/>
        <v>2</v>
      </c>
      <c r="T24" s="278" t="str">
        <f t="shared" si="9"/>
        <v>2</v>
      </c>
      <c r="U24" s="278" t="str">
        <f t="shared" si="9"/>
        <v>2</v>
      </c>
      <c r="V24" s="278" t="str">
        <f t="shared" si="9"/>
        <v>2</v>
      </c>
      <c r="W24" s="278" t="str">
        <f t="shared" si="9"/>
        <v>2</v>
      </c>
      <c r="X24" s="278" t="str">
        <f t="shared" si="9"/>
        <v>2</v>
      </c>
      <c r="Y24" s="278" t="str">
        <f t="shared" si="9"/>
        <v>2</v>
      </c>
      <c r="Z24" s="278" t="str">
        <f t="shared" si="9"/>
        <v>2</v>
      </c>
      <c r="AA24" s="278" t="str">
        <f t="shared" si="9"/>
        <v>2</v>
      </c>
      <c r="AB24" s="278" t="str">
        <f t="shared" si="9"/>
        <v>2</v>
      </c>
      <c r="AC24" s="345" t="s">
        <v>52</v>
      </c>
      <c r="AD24" s="346"/>
      <c r="AE24" s="347"/>
    </row>
    <row r="25" spans="1:34" ht="72" customHeight="1" thickBot="1" x14ac:dyDescent="0.45">
      <c r="A25" s="356">
        <f>+'4. ACTIVIDAD 2'!B2</f>
        <v>0</v>
      </c>
      <c r="B25" s="357"/>
      <c r="C25" s="248"/>
      <c r="D25" s="248"/>
      <c r="E25" s="269">
        <f>+E4</f>
        <v>0</v>
      </c>
      <c r="F25" s="269">
        <f t="shared" ref="F25:AB25" si="10">+F4</f>
        <v>31</v>
      </c>
      <c r="G25" s="269">
        <f t="shared" si="10"/>
        <v>60</v>
      </c>
      <c r="H25" s="269">
        <f t="shared" si="10"/>
        <v>91</v>
      </c>
      <c r="I25" s="269">
        <f t="shared" si="10"/>
        <v>121</v>
      </c>
      <c r="J25" s="279">
        <f t="shared" si="10"/>
        <v>152</v>
      </c>
      <c r="K25" s="279">
        <f t="shared" si="10"/>
        <v>182</v>
      </c>
      <c r="L25" s="279">
        <f t="shared" si="10"/>
        <v>213</v>
      </c>
      <c r="M25" s="279">
        <f t="shared" si="10"/>
        <v>244</v>
      </c>
      <c r="N25" s="279">
        <f t="shared" si="10"/>
        <v>274</v>
      </c>
      <c r="O25" s="279">
        <f t="shared" si="10"/>
        <v>305</v>
      </c>
      <c r="P25" s="279">
        <f t="shared" si="10"/>
        <v>335</v>
      </c>
      <c r="Q25" s="279">
        <f t="shared" si="10"/>
        <v>366</v>
      </c>
      <c r="R25" s="279">
        <f t="shared" si="10"/>
        <v>397</v>
      </c>
      <c r="S25" s="279">
        <f t="shared" si="10"/>
        <v>425</v>
      </c>
      <c r="T25" s="279">
        <f t="shared" si="10"/>
        <v>456</v>
      </c>
      <c r="U25" s="279">
        <f t="shared" si="10"/>
        <v>486</v>
      </c>
      <c r="V25" s="279">
        <f t="shared" si="10"/>
        <v>517</v>
      </c>
      <c r="W25" s="279">
        <f t="shared" si="10"/>
        <v>547</v>
      </c>
      <c r="X25" s="269">
        <f t="shared" si="10"/>
        <v>578</v>
      </c>
      <c r="Y25" s="269">
        <f t="shared" si="10"/>
        <v>609</v>
      </c>
      <c r="Z25" s="269">
        <f t="shared" si="10"/>
        <v>639</v>
      </c>
      <c r="AA25" s="269">
        <f t="shared" si="10"/>
        <v>670</v>
      </c>
      <c r="AB25" s="270">
        <f t="shared" si="10"/>
        <v>700</v>
      </c>
      <c r="AC25" s="280" t="str">
        <f>+IF(C25&lt;C4,"FECHA DE INICIO DE LA ACTIVIDAD INFERIOR A FECHA DE INICIO DEL PROYECTO","")</f>
        <v/>
      </c>
      <c r="AD25" s="281" t="str">
        <f>+IF(D25&gt;D4,"FECHA DE FINALIZACION DE LA ACTIVIDAD SUPERIOR A FECHA FIN DEL PROYECTO","")</f>
        <v/>
      </c>
      <c r="AE25" s="282"/>
    </row>
    <row r="26" spans="1:34" ht="57" customHeight="1" thickBot="1" x14ac:dyDescent="0.45">
      <c r="A26" s="366" t="s">
        <v>91</v>
      </c>
      <c r="B26" s="358" t="s">
        <v>49</v>
      </c>
      <c r="C26" s="331"/>
      <c r="D26" s="359"/>
      <c r="E26" s="331" t="s">
        <v>188</v>
      </c>
      <c r="F26" s="331"/>
      <c r="G26" s="331"/>
      <c r="H26" s="331"/>
      <c r="I26" s="331"/>
      <c r="J26" s="331"/>
      <c r="K26" s="331"/>
      <c r="L26" s="331"/>
      <c r="M26" s="331"/>
      <c r="N26" s="331"/>
      <c r="O26" s="331"/>
      <c r="P26" s="331"/>
      <c r="Q26" s="331"/>
      <c r="R26" s="331"/>
      <c r="S26" s="331"/>
      <c r="T26" s="331"/>
      <c r="U26" s="331"/>
      <c r="V26" s="331"/>
      <c r="W26" s="331"/>
      <c r="X26" s="331"/>
      <c r="Y26" s="331"/>
      <c r="Z26" s="331"/>
      <c r="AA26" s="331"/>
      <c r="AB26" s="331"/>
      <c r="AC26" s="98"/>
      <c r="AD26" s="99"/>
      <c r="AE26" s="100"/>
    </row>
    <row r="27" spans="1:34" ht="63" customHeight="1" x14ac:dyDescent="0.4">
      <c r="A27" s="367"/>
      <c r="B27" s="360" t="str">
        <f>+IF('4. ACTIVIDAD 2'!A11&gt;"",'4. ACTIVIDAD 2'!A11,"")</f>
        <v/>
      </c>
      <c r="C27" s="361"/>
      <c r="D27" s="362"/>
      <c r="E27" s="215"/>
      <c r="F27" s="216"/>
      <c r="G27" s="216"/>
      <c r="H27" s="216"/>
      <c r="I27" s="216"/>
      <c r="J27" s="216"/>
      <c r="K27" s="216"/>
      <c r="L27" s="216"/>
      <c r="M27" s="216"/>
      <c r="N27" s="216"/>
      <c r="O27" s="216"/>
      <c r="P27" s="216"/>
      <c r="Q27" s="216"/>
      <c r="R27" s="216"/>
      <c r="S27" s="216"/>
      <c r="T27" s="216"/>
      <c r="U27" s="216"/>
      <c r="V27" s="216"/>
      <c r="W27" s="216"/>
      <c r="X27" s="216"/>
      <c r="Y27" s="216"/>
      <c r="Z27" s="216"/>
      <c r="AA27" s="216"/>
      <c r="AB27" s="217"/>
      <c r="AC27" s="274" t="str">
        <f t="shared" ref="AC27:AC39" si="11">+IF(MAX(E27:AB27)&gt;1,"SE SUPERA EL MAXIMO DE APLICACIÓN MENSUAL EN LA ACTIVIDAD","")</f>
        <v/>
      </c>
      <c r="AD27" s="275" t="str">
        <f>+'4. ACTIVIDAD 2'!C11</f>
        <v/>
      </c>
      <c r="AE27" s="276" t="e">
        <f t="shared" ref="AE27:AE39" si="12">+IF(VLOOKUP(B27,A$77:AB$90,4,0)&gt;1,"% DE APLICACIÓN DE PERSONAL EN EL PROYECTO SUPERA EL 100% MENSUAL","")</f>
        <v>#N/A</v>
      </c>
      <c r="AF27" s="78">
        <f t="shared" ref="AF27:AF39" si="13">+SUMIFS($E27:$AB27,E$24:AB$24,1)</f>
        <v>0</v>
      </c>
      <c r="AG27" s="78">
        <f t="shared" ref="AG27:AG39" si="14">+IF(B27="",0,1)</f>
        <v>0</v>
      </c>
      <c r="AH27" s="78">
        <f>+IFERROR(AG27*AF27*VLOOKUP(B27,'2. RECURSOS-GASTOS'!$A$5:$R$18,18,0),0)</f>
        <v>0</v>
      </c>
    </row>
    <row r="28" spans="1:34" ht="63" customHeight="1" x14ac:dyDescent="0.4">
      <c r="A28" s="367"/>
      <c r="B28" s="328" t="str">
        <f>+IF('4. ACTIVIDAD 2'!A12&gt;"",'4. ACTIVIDAD 2'!A12,"")</f>
        <v/>
      </c>
      <c r="C28" s="329"/>
      <c r="D28" s="330"/>
      <c r="E28" s="218"/>
      <c r="F28" s="219"/>
      <c r="G28" s="219"/>
      <c r="H28" s="219"/>
      <c r="I28" s="219"/>
      <c r="J28" s="219"/>
      <c r="K28" s="219"/>
      <c r="L28" s="219"/>
      <c r="M28" s="219"/>
      <c r="N28" s="219"/>
      <c r="O28" s="219"/>
      <c r="P28" s="219"/>
      <c r="Q28" s="219"/>
      <c r="R28" s="219"/>
      <c r="S28" s="219"/>
      <c r="T28" s="219"/>
      <c r="U28" s="219"/>
      <c r="V28" s="219"/>
      <c r="W28" s="219"/>
      <c r="X28" s="219"/>
      <c r="Y28" s="219"/>
      <c r="Z28" s="219"/>
      <c r="AA28" s="219"/>
      <c r="AB28" s="220"/>
      <c r="AC28" s="274" t="str">
        <f t="shared" si="11"/>
        <v/>
      </c>
      <c r="AD28" s="275" t="str">
        <f>+'3. ACTIVIDAD 1'!C12</f>
        <v/>
      </c>
      <c r="AE28" s="276" t="e">
        <f t="shared" si="12"/>
        <v>#N/A</v>
      </c>
      <c r="AF28" s="78">
        <f t="shared" si="13"/>
        <v>0</v>
      </c>
      <c r="AG28" s="78">
        <f t="shared" si="14"/>
        <v>0</v>
      </c>
      <c r="AH28" s="78">
        <f>+IFERROR(AG28*AF28*VLOOKUP(B28,'2. RECURSOS-GASTOS'!$A$5:$R$18,18,0),0)</f>
        <v>0</v>
      </c>
    </row>
    <row r="29" spans="1:34" ht="63" customHeight="1" x14ac:dyDescent="0.4">
      <c r="A29" s="367"/>
      <c r="B29" s="328" t="str">
        <f>+IF('4. ACTIVIDAD 2'!A13&gt;"",'4. ACTIVIDAD 2'!A13,"")</f>
        <v/>
      </c>
      <c r="C29" s="329"/>
      <c r="D29" s="330"/>
      <c r="E29" s="218"/>
      <c r="F29" s="219"/>
      <c r="G29" s="219"/>
      <c r="H29" s="219"/>
      <c r="I29" s="219"/>
      <c r="J29" s="219"/>
      <c r="K29" s="219"/>
      <c r="L29" s="219"/>
      <c r="M29" s="219"/>
      <c r="N29" s="219"/>
      <c r="O29" s="219"/>
      <c r="P29" s="219"/>
      <c r="Q29" s="219"/>
      <c r="R29" s="219"/>
      <c r="S29" s="219"/>
      <c r="T29" s="219"/>
      <c r="U29" s="219"/>
      <c r="V29" s="219"/>
      <c r="W29" s="219"/>
      <c r="X29" s="219"/>
      <c r="Y29" s="219"/>
      <c r="Z29" s="219"/>
      <c r="AA29" s="219"/>
      <c r="AB29" s="220"/>
      <c r="AC29" s="274" t="str">
        <f t="shared" si="11"/>
        <v/>
      </c>
      <c r="AD29" s="275" t="str">
        <f>+'3. ACTIVIDAD 1'!C13</f>
        <v/>
      </c>
      <c r="AE29" s="276" t="e">
        <f t="shared" si="12"/>
        <v>#N/A</v>
      </c>
      <c r="AF29" s="78">
        <f t="shared" si="13"/>
        <v>0</v>
      </c>
      <c r="AG29" s="78">
        <f t="shared" si="14"/>
        <v>0</v>
      </c>
      <c r="AH29" s="78">
        <f>+IFERROR(AG29*AF29*VLOOKUP(B29,'2. RECURSOS-GASTOS'!$A$5:$R$18,18,0),0)</f>
        <v>0</v>
      </c>
    </row>
    <row r="30" spans="1:34" ht="63" customHeight="1" x14ac:dyDescent="0.4">
      <c r="A30" s="367"/>
      <c r="B30" s="328" t="str">
        <f>+IF('4. ACTIVIDAD 2'!A14&gt;"",'4. ACTIVIDAD 2'!A14,"")</f>
        <v/>
      </c>
      <c r="C30" s="329"/>
      <c r="D30" s="330"/>
      <c r="E30" s="218"/>
      <c r="F30" s="219"/>
      <c r="G30" s="219"/>
      <c r="H30" s="219"/>
      <c r="I30" s="219"/>
      <c r="J30" s="219"/>
      <c r="K30" s="219"/>
      <c r="L30" s="219"/>
      <c r="M30" s="219"/>
      <c r="N30" s="219"/>
      <c r="O30" s="219"/>
      <c r="P30" s="219"/>
      <c r="Q30" s="219"/>
      <c r="R30" s="219"/>
      <c r="S30" s="219"/>
      <c r="T30" s="219"/>
      <c r="U30" s="219"/>
      <c r="V30" s="219"/>
      <c r="W30" s="219"/>
      <c r="X30" s="219"/>
      <c r="Y30" s="219"/>
      <c r="Z30" s="219"/>
      <c r="AA30" s="219"/>
      <c r="AB30" s="220"/>
      <c r="AC30" s="274" t="str">
        <f t="shared" si="11"/>
        <v/>
      </c>
      <c r="AD30" s="275" t="str">
        <f>+'3. ACTIVIDAD 1'!C14</f>
        <v/>
      </c>
      <c r="AE30" s="276" t="e">
        <f t="shared" si="12"/>
        <v>#N/A</v>
      </c>
      <c r="AF30" s="78">
        <f t="shared" si="13"/>
        <v>0</v>
      </c>
      <c r="AG30" s="78">
        <f t="shared" si="14"/>
        <v>0</v>
      </c>
      <c r="AH30" s="78">
        <f>+IFERROR(AG30*AF30*VLOOKUP(B30,'2. RECURSOS-GASTOS'!$A$5:$R$18,18,0),0)</f>
        <v>0</v>
      </c>
    </row>
    <row r="31" spans="1:34" ht="63" customHeight="1" x14ac:dyDescent="0.4">
      <c r="A31" s="367"/>
      <c r="B31" s="328" t="str">
        <f>+IF('4. ACTIVIDAD 2'!A15&gt;"",'4. ACTIVIDAD 2'!A15,"")</f>
        <v/>
      </c>
      <c r="C31" s="329"/>
      <c r="D31" s="330"/>
      <c r="E31" s="218"/>
      <c r="F31" s="219"/>
      <c r="G31" s="219"/>
      <c r="H31" s="219"/>
      <c r="I31" s="219"/>
      <c r="J31" s="219"/>
      <c r="K31" s="219"/>
      <c r="L31" s="219"/>
      <c r="M31" s="219"/>
      <c r="N31" s="219"/>
      <c r="O31" s="219"/>
      <c r="P31" s="219"/>
      <c r="Q31" s="219"/>
      <c r="R31" s="219"/>
      <c r="S31" s="219"/>
      <c r="T31" s="219"/>
      <c r="U31" s="219"/>
      <c r="V31" s="219"/>
      <c r="W31" s="219"/>
      <c r="X31" s="219"/>
      <c r="Y31" s="219"/>
      <c r="Z31" s="219"/>
      <c r="AA31" s="219"/>
      <c r="AB31" s="220"/>
      <c r="AC31" s="274" t="str">
        <f t="shared" si="11"/>
        <v/>
      </c>
      <c r="AD31" s="275" t="str">
        <f>+'3. ACTIVIDAD 1'!C15</f>
        <v/>
      </c>
      <c r="AE31" s="276" t="e">
        <f t="shared" si="12"/>
        <v>#N/A</v>
      </c>
      <c r="AF31" s="78">
        <f t="shared" si="13"/>
        <v>0</v>
      </c>
      <c r="AG31" s="78">
        <f t="shared" si="14"/>
        <v>0</v>
      </c>
      <c r="AH31" s="78">
        <f>+IFERROR(AG31*AF31*VLOOKUP(B31,'2. RECURSOS-GASTOS'!$A$5:$R$18,18,0),0)</f>
        <v>0</v>
      </c>
    </row>
    <row r="32" spans="1:34" ht="63" customHeight="1" x14ac:dyDescent="0.4">
      <c r="A32" s="367"/>
      <c r="B32" s="328" t="str">
        <f>+IF('4. ACTIVIDAD 2'!A16&gt;"",'4. ACTIVIDAD 2'!A16,"")</f>
        <v/>
      </c>
      <c r="C32" s="329"/>
      <c r="D32" s="330"/>
      <c r="E32" s="218"/>
      <c r="F32" s="219"/>
      <c r="G32" s="219"/>
      <c r="H32" s="219"/>
      <c r="I32" s="219"/>
      <c r="J32" s="219"/>
      <c r="K32" s="219"/>
      <c r="L32" s="219"/>
      <c r="M32" s="219"/>
      <c r="N32" s="219"/>
      <c r="O32" s="219"/>
      <c r="P32" s="219"/>
      <c r="Q32" s="219"/>
      <c r="R32" s="219"/>
      <c r="S32" s="219"/>
      <c r="T32" s="219"/>
      <c r="U32" s="219"/>
      <c r="V32" s="219"/>
      <c r="W32" s="219"/>
      <c r="X32" s="219"/>
      <c r="Y32" s="219"/>
      <c r="Z32" s="219"/>
      <c r="AA32" s="219"/>
      <c r="AB32" s="220"/>
      <c r="AC32" s="274" t="str">
        <f t="shared" si="11"/>
        <v/>
      </c>
      <c r="AD32" s="275" t="str">
        <f>+'3. ACTIVIDAD 1'!C16</f>
        <v/>
      </c>
      <c r="AE32" s="276" t="e">
        <f t="shared" si="12"/>
        <v>#N/A</v>
      </c>
      <c r="AF32" s="78">
        <f t="shared" si="13"/>
        <v>0</v>
      </c>
      <c r="AG32" s="78">
        <f t="shared" si="14"/>
        <v>0</v>
      </c>
      <c r="AH32" s="78">
        <f>+IFERROR(AG32*AF32*VLOOKUP(B32,'2. RECURSOS-GASTOS'!$A$5:$R$18,18,0),0)</f>
        <v>0</v>
      </c>
    </row>
    <row r="33" spans="1:34" ht="63" customHeight="1" x14ac:dyDescent="0.4">
      <c r="A33" s="367"/>
      <c r="B33" s="328" t="str">
        <f>+IF('4. ACTIVIDAD 2'!A17&gt;"",'4. ACTIVIDAD 2'!A17,"")</f>
        <v/>
      </c>
      <c r="C33" s="329"/>
      <c r="D33" s="330"/>
      <c r="E33" s="218"/>
      <c r="F33" s="219"/>
      <c r="G33" s="219"/>
      <c r="H33" s="219"/>
      <c r="I33" s="219"/>
      <c r="J33" s="219"/>
      <c r="K33" s="219"/>
      <c r="L33" s="219"/>
      <c r="M33" s="219"/>
      <c r="N33" s="219"/>
      <c r="O33" s="219"/>
      <c r="P33" s="219"/>
      <c r="Q33" s="219"/>
      <c r="R33" s="219"/>
      <c r="S33" s="219"/>
      <c r="T33" s="219"/>
      <c r="U33" s="219"/>
      <c r="V33" s="219"/>
      <c r="W33" s="219"/>
      <c r="X33" s="219"/>
      <c r="Y33" s="219"/>
      <c r="Z33" s="219"/>
      <c r="AA33" s="219"/>
      <c r="AB33" s="220"/>
      <c r="AC33" s="274" t="str">
        <f t="shared" si="11"/>
        <v/>
      </c>
      <c r="AD33" s="275" t="str">
        <f>+'3. ACTIVIDAD 1'!C17</f>
        <v/>
      </c>
      <c r="AE33" s="276" t="e">
        <f t="shared" si="12"/>
        <v>#N/A</v>
      </c>
      <c r="AF33" s="78">
        <f t="shared" si="13"/>
        <v>0</v>
      </c>
      <c r="AG33" s="78">
        <f t="shared" si="14"/>
        <v>0</v>
      </c>
      <c r="AH33" s="78">
        <f>+IFERROR(AG33*AF33*VLOOKUP(B33,'2. RECURSOS-GASTOS'!$A$5:$R$18,18,0),0)</f>
        <v>0</v>
      </c>
    </row>
    <row r="34" spans="1:34" ht="63" customHeight="1" x14ac:dyDescent="0.4">
      <c r="A34" s="367"/>
      <c r="B34" s="328" t="str">
        <f>+IF('4. ACTIVIDAD 2'!A18&gt;"",'4. ACTIVIDAD 2'!A18,"")</f>
        <v/>
      </c>
      <c r="C34" s="329"/>
      <c r="D34" s="330"/>
      <c r="E34" s="218"/>
      <c r="F34" s="219"/>
      <c r="G34" s="219"/>
      <c r="H34" s="219"/>
      <c r="I34" s="219"/>
      <c r="J34" s="219"/>
      <c r="K34" s="219"/>
      <c r="L34" s="219"/>
      <c r="M34" s="219"/>
      <c r="N34" s="219"/>
      <c r="O34" s="219"/>
      <c r="P34" s="219"/>
      <c r="Q34" s="219"/>
      <c r="R34" s="219"/>
      <c r="S34" s="219"/>
      <c r="T34" s="219"/>
      <c r="U34" s="219"/>
      <c r="V34" s="219"/>
      <c r="W34" s="219"/>
      <c r="X34" s="219"/>
      <c r="Y34" s="219"/>
      <c r="Z34" s="219"/>
      <c r="AA34" s="219"/>
      <c r="AB34" s="220"/>
      <c r="AC34" s="274" t="str">
        <f t="shared" si="11"/>
        <v/>
      </c>
      <c r="AD34" s="275" t="str">
        <f>+'3. ACTIVIDAD 1'!C18</f>
        <v/>
      </c>
      <c r="AE34" s="276" t="e">
        <f t="shared" si="12"/>
        <v>#N/A</v>
      </c>
      <c r="AF34" s="78">
        <f t="shared" si="13"/>
        <v>0</v>
      </c>
      <c r="AG34" s="78">
        <f t="shared" si="14"/>
        <v>0</v>
      </c>
      <c r="AH34" s="78">
        <f>+IFERROR(AG34*AF34*VLOOKUP(B34,'2. RECURSOS-GASTOS'!$A$5:$R$18,18,0),0)</f>
        <v>0</v>
      </c>
    </row>
    <row r="35" spans="1:34" ht="63" customHeight="1" x14ac:dyDescent="0.4">
      <c r="A35" s="367"/>
      <c r="B35" s="328" t="str">
        <f>+IF('4. ACTIVIDAD 2'!A19&gt;"",'4. ACTIVIDAD 2'!A19,"")</f>
        <v/>
      </c>
      <c r="C35" s="329"/>
      <c r="D35" s="330"/>
      <c r="E35" s="218"/>
      <c r="F35" s="219"/>
      <c r="G35" s="219"/>
      <c r="H35" s="219"/>
      <c r="I35" s="219"/>
      <c r="J35" s="219"/>
      <c r="K35" s="219"/>
      <c r="L35" s="219"/>
      <c r="M35" s="219"/>
      <c r="N35" s="219"/>
      <c r="O35" s="219"/>
      <c r="P35" s="219"/>
      <c r="Q35" s="219"/>
      <c r="R35" s="219"/>
      <c r="S35" s="219"/>
      <c r="T35" s="219"/>
      <c r="U35" s="219"/>
      <c r="V35" s="219"/>
      <c r="W35" s="219"/>
      <c r="X35" s="219"/>
      <c r="Y35" s="219"/>
      <c r="Z35" s="219"/>
      <c r="AA35" s="219"/>
      <c r="AB35" s="220"/>
      <c r="AC35" s="274" t="str">
        <f t="shared" si="11"/>
        <v/>
      </c>
      <c r="AD35" s="275" t="str">
        <f>+'3. ACTIVIDAD 1'!C19</f>
        <v/>
      </c>
      <c r="AE35" s="276" t="e">
        <f t="shared" si="12"/>
        <v>#N/A</v>
      </c>
      <c r="AF35" s="78">
        <f t="shared" si="13"/>
        <v>0</v>
      </c>
      <c r="AG35" s="78">
        <f t="shared" si="14"/>
        <v>0</v>
      </c>
      <c r="AH35" s="78">
        <f>+IFERROR(AG35*AF35*VLOOKUP(B35,'2. RECURSOS-GASTOS'!$A$5:$R$18,18,0),0)</f>
        <v>0</v>
      </c>
    </row>
    <row r="36" spans="1:34" ht="63" customHeight="1" x14ac:dyDescent="0.4">
      <c r="A36" s="367"/>
      <c r="B36" s="328" t="str">
        <f>+IF('4. ACTIVIDAD 2'!A20&gt;"",'4. ACTIVIDAD 2'!A20,"")</f>
        <v/>
      </c>
      <c r="C36" s="329"/>
      <c r="D36" s="330"/>
      <c r="E36" s="218"/>
      <c r="F36" s="219"/>
      <c r="G36" s="219"/>
      <c r="H36" s="219"/>
      <c r="I36" s="219"/>
      <c r="J36" s="219"/>
      <c r="K36" s="219"/>
      <c r="L36" s="219"/>
      <c r="M36" s="219"/>
      <c r="N36" s="219"/>
      <c r="O36" s="219"/>
      <c r="P36" s="219"/>
      <c r="Q36" s="219"/>
      <c r="R36" s="219"/>
      <c r="S36" s="219"/>
      <c r="T36" s="219"/>
      <c r="U36" s="219"/>
      <c r="V36" s="219"/>
      <c r="W36" s="219"/>
      <c r="X36" s="219"/>
      <c r="Y36" s="219"/>
      <c r="Z36" s="219"/>
      <c r="AA36" s="219"/>
      <c r="AB36" s="220"/>
      <c r="AC36" s="274" t="str">
        <f t="shared" si="11"/>
        <v/>
      </c>
      <c r="AD36" s="275" t="str">
        <f>+'3. ACTIVIDAD 1'!C20</f>
        <v/>
      </c>
      <c r="AE36" s="276" t="e">
        <f t="shared" si="12"/>
        <v>#N/A</v>
      </c>
      <c r="AF36" s="78">
        <f t="shared" si="13"/>
        <v>0</v>
      </c>
      <c r="AG36" s="78">
        <f t="shared" si="14"/>
        <v>0</v>
      </c>
      <c r="AH36" s="78">
        <f>+IFERROR(AG36*AF36*VLOOKUP(B36,'2. RECURSOS-GASTOS'!$A$5:$R$18,18,0),0)</f>
        <v>0</v>
      </c>
    </row>
    <row r="37" spans="1:34" ht="63" customHeight="1" x14ac:dyDescent="0.4">
      <c r="A37" s="367"/>
      <c r="B37" s="328" t="str">
        <f>+IF('4. ACTIVIDAD 2'!A21&gt;"",'4. ACTIVIDAD 2'!A21,"")</f>
        <v/>
      </c>
      <c r="C37" s="329"/>
      <c r="D37" s="330"/>
      <c r="E37" s="218"/>
      <c r="F37" s="219"/>
      <c r="G37" s="219"/>
      <c r="H37" s="219"/>
      <c r="I37" s="219"/>
      <c r="J37" s="219"/>
      <c r="K37" s="219"/>
      <c r="L37" s="219"/>
      <c r="M37" s="219"/>
      <c r="N37" s="219"/>
      <c r="O37" s="219"/>
      <c r="P37" s="219"/>
      <c r="Q37" s="219"/>
      <c r="R37" s="219"/>
      <c r="S37" s="219"/>
      <c r="T37" s="219"/>
      <c r="U37" s="219"/>
      <c r="V37" s="219"/>
      <c r="W37" s="219"/>
      <c r="X37" s="219"/>
      <c r="Y37" s="219"/>
      <c r="Z37" s="219"/>
      <c r="AA37" s="219"/>
      <c r="AB37" s="220"/>
      <c r="AC37" s="274" t="str">
        <f t="shared" si="11"/>
        <v/>
      </c>
      <c r="AD37" s="275" t="str">
        <f>+'3. ACTIVIDAD 1'!C21</f>
        <v/>
      </c>
      <c r="AE37" s="276" t="e">
        <f t="shared" si="12"/>
        <v>#N/A</v>
      </c>
      <c r="AF37" s="78">
        <f t="shared" si="13"/>
        <v>0</v>
      </c>
      <c r="AG37" s="78">
        <f t="shared" si="14"/>
        <v>0</v>
      </c>
      <c r="AH37" s="78">
        <f>+IFERROR(AG37*AF37*VLOOKUP(B37,'2. RECURSOS-GASTOS'!$A$5:$R$18,18,0),0)</f>
        <v>0</v>
      </c>
    </row>
    <row r="38" spans="1:34" ht="63" customHeight="1" x14ac:dyDescent="0.4">
      <c r="A38" s="367"/>
      <c r="B38" s="328" t="str">
        <f>+IF('4. ACTIVIDAD 2'!A22&gt;"",'4. ACTIVIDAD 2'!A22,"")</f>
        <v/>
      </c>
      <c r="C38" s="329"/>
      <c r="D38" s="330"/>
      <c r="E38" s="218"/>
      <c r="F38" s="219"/>
      <c r="G38" s="219"/>
      <c r="H38" s="219"/>
      <c r="I38" s="219"/>
      <c r="J38" s="219"/>
      <c r="K38" s="219"/>
      <c r="L38" s="219"/>
      <c r="M38" s="219"/>
      <c r="N38" s="219"/>
      <c r="O38" s="219"/>
      <c r="P38" s="219"/>
      <c r="Q38" s="219"/>
      <c r="R38" s="219"/>
      <c r="S38" s="219"/>
      <c r="T38" s="219"/>
      <c r="U38" s="219"/>
      <c r="V38" s="219"/>
      <c r="W38" s="219"/>
      <c r="X38" s="219"/>
      <c r="Y38" s="219"/>
      <c r="Z38" s="219"/>
      <c r="AA38" s="219"/>
      <c r="AB38" s="220"/>
      <c r="AC38" s="274" t="str">
        <f t="shared" si="11"/>
        <v/>
      </c>
      <c r="AD38" s="275" t="str">
        <f>+'3. ACTIVIDAD 1'!C22</f>
        <v/>
      </c>
      <c r="AE38" s="276" t="e">
        <f t="shared" si="12"/>
        <v>#N/A</v>
      </c>
      <c r="AF38" s="78">
        <f t="shared" si="13"/>
        <v>0</v>
      </c>
      <c r="AG38" s="78">
        <f t="shared" si="14"/>
        <v>0</v>
      </c>
      <c r="AH38" s="78">
        <f>+IFERROR(AG38*AF38*VLOOKUP(B38,'2. RECURSOS-GASTOS'!$A$5:$R$18,18,0),0)</f>
        <v>0</v>
      </c>
    </row>
    <row r="39" spans="1:34" ht="63" customHeight="1" thickBot="1" x14ac:dyDescent="0.45">
      <c r="A39" s="368"/>
      <c r="B39" s="342" t="str">
        <f>+IF('4. ACTIVIDAD 2'!A23&gt;"",'4. ACTIVIDAD 2'!A23,"")</f>
        <v/>
      </c>
      <c r="C39" s="343"/>
      <c r="D39" s="344"/>
      <c r="E39" s="221"/>
      <c r="F39" s="222"/>
      <c r="G39" s="222"/>
      <c r="H39" s="222"/>
      <c r="I39" s="222"/>
      <c r="J39" s="222"/>
      <c r="K39" s="222"/>
      <c r="L39" s="222"/>
      <c r="M39" s="222"/>
      <c r="N39" s="222"/>
      <c r="O39" s="222"/>
      <c r="P39" s="222"/>
      <c r="Q39" s="222"/>
      <c r="R39" s="222"/>
      <c r="S39" s="222"/>
      <c r="T39" s="222"/>
      <c r="U39" s="222"/>
      <c r="V39" s="222"/>
      <c r="W39" s="222"/>
      <c r="X39" s="222"/>
      <c r="Y39" s="222"/>
      <c r="Z39" s="222"/>
      <c r="AA39" s="222"/>
      <c r="AB39" s="223"/>
      <c r="AC39" s="283" t="str">
        <f t="shared" si="11"/>
        <v/>
      </c>
      <c r="AD39" s="284" t="str">
        <f>+'3. ACTIVIDAD 1'!C23</f>
        <v/>
      </c>
      <c r="AE39" s="285" t="e">
        <f t="shared" si="12"/>
        <v>#N/A</v>
      </c>
      <c r="AF39" s="78">
        <f t="shared" si="13"/>
        <v>0</v>
      </c>
      <c r="AG39" s="78">
        <f t="shared" si="14"/>
        <v>0</v>
      </c>
      <c r="AH39" s="78">
        <f>+IFERROR(AG39*AF39*VLOOKUP(B39,'2. RECURSOS-GASTOS'!$A$5:$R$18,18,0),0)</f>
        <v>0</v>
      </c>
    </row>
    <row r="40" spans="1:34" ht="9.9499999999999993" customHeight="1" thickBot="1" x14ac:dyDescent="0.45">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88"/>
      <c r="AD40" s="88"/>
      <c r="AE40" s="88"/>
    </row>
    <row r="41" spans="1:34" ht="88.5" customHeight="1" thickBot="1" x14ac:dyDescent="0.45">
      <c r="A41" s="363" t="s">
        <v>85</v>
      </c>
      <c r="B41" s="363"/>
      <c r="C41" s="95" t="s">
        <v>203</v>
      </c>
      <c r="D41" s="290" t="s">
        <v>204</v>
      </c>
      <c r="E41" s="161" t="str">
        <f>+IF(E4&gt;=$C42,IF(E4&lt;=$D42,"1","2"),"2")</f>
        <v>1</v>
      </c>
      <c r="F41" s="161" t="str">
        <f t="shared" ref="F41:AB41" si="15">+IF(F4&gt;=$C42,IF(F4&lt;=$D42,"1","2"),"2")</f>
        <v>2</v>
      </c>
      <c r="G41" s="161" t="str">
        <f t="shared" si="15"/>
        <v>2</v>
      </c>
      <c r="H41" s="161" t="str">
        <f t="shared" si="15"/>
        <v>2</v>
      </c>
      <c r="I41" s="161" t="str">
        <f t="shared" si="15"/>
        <v>2</v>
      </c>
      <c r="J41" s="161" t="str">
        <f t="shared" si="15"/>
        <v>2</v>
      </c>
      <c r="K41" s="161" t="str">
        <f t="shared" si="15"/>
        <v>2</v>
      </c>
      <c r="L41" s="161" t="str">
        <f t="shared" si="15"/>
        <v>2</v>
      </c>
      <c r="M41" s="161" t="str">
        <f t="shared" si="15"/>
        <v>2</v>
      </c>
      <c r="N41" s="161" t="str">
        <f t="shared" si="15"/>
        <v>2</v>
      </c>
      <c r="O41" s="161" t="str">
        <f t="shared" si="15"/>
        <v>2</v>
      </c>
      <c r="P41" s="161" t="str">
        <f t="shared" si="15"/>
        <v>2</v>
      </c>
      <c r="Q41" s="161" t="str">
        <f t="shared" si="15"/>
        <v>2</v>
      </c>
      <c r="R41" s="161" t="str">
        <f t="shared" si="15"/>
        <v>2</v>
      </c>
      <c r="S41" s="161" t="str">
        <f t="shared" si="15"/>
        <v>2</v>
      </c>
      <c r="T41" s="161" t="str">
        <f t="shared" si="15"/>
        <v>2</v>
      </c>
      <c r="U41" s="161" t="str">
        <f t="shared" si="15"/>
        <v>2</v>
      </c>
      <c r="V41" s="161" t="str">
        <f t="shared" si="15"/>
        <v>2</v>
      </c>
      <c r="W41" s="161" t="str">
        <f t="shared" si="15"/>
        <v>2</v>
      </c>
      <c r="X41" s="161" t="str">
        <f t="shared" si="15"/>
        <v>2</v>
      </c>
      <c r="Y41" s="161" t="str">
        <f t="shared" si="15"/>
        <v>2</v>
      </c>
      <c r="Z41" s="161" t="str">
        <f t="shared" si="15"/>
        <v>2</v>
      </c>
      <c r="AA41" s="161" t="str">
        <f t="shared" si="15"/>
        <v>2</v>
      </c>
      <c r="AB41" s="161" t="str">
        <f t="shared" si="15"/>
        <v>2</v>
      </c>
      <c r="AC41" s="345" t="s">
        <v>52</v>
      </c>
      <c r="AD41" s="346"/>
      <c r="AE41" s="347"/>
    </row>
    <row r="42" spans="1:34" ht="69.75" customHeight="1" thickBot="1" x14ac:dyDescent="0.45">
      <c r="A42" s="372">
        <f>+'5. ACTIVIDAD 3'!B2</f>
        <v>0</v>
      </c>
      <c r="B42" s="373"/>
      <c r="C42" s="249"/>
      <c r="D42" s="250"/>
      <c r="E42" s="289">
        <f>+E4</f>
        <v>0</v>
      </c>
      <c r="F42" s="269">
        <f t="shared" ref="F42:AB42" si="16">+F4</f>
        <v>31</v>
      </c>
      <c r="G42" s="269">
        <f t="shared" si="16"/>
        <v>60</v>
      </c>
      <c r="H42" s="269">
        <f t="shared" si="16"/>
        <v>91</v>
      </c>
      <c r="I42" s="269">
        <f t="shared" si="16"/>
        <v>121</v>
      </c>
      <c r="J42" s="269">
        <f t="shared" si="16"/>
        <v>152</v>
      </c>
      <c r="K42" s="269">
        <f t="shared" si="16"/>
        <v>182</v>
      </c>
      <c r="L42" s="269">
        <f t="shared" si="16"/>
        <v>213</v>
      </c>
      <c r="M42" s="269">
        <f t="shared" si="16"/>
        <v>244</v>
      </c>
      <c r="N42" s="269">
        <f t="shared" si="16"/>
        <v>274</v>
      </c>
      <c r="O42" s="269">
        <f t="shared" si="16"/>
        <v>305</v>
      </c>
      <c r="P42" s="269">
        <f t="shared" si="16"/>
        <v>335</v>
      </c>
      <c r="Q42" s="269">
        <f t="shared" si="16"/>
        <v>366</v>
      </c>
      <c r="R42" s="269">
        <f t="shared" si="16"/>
        <v>397</v>
      </c>
      <c r="S42" s="269">
        <f t="shared" si="16"/>
        <v>425</v>
      </c>
      <c r="T42" s="269">
        <f t="shared" si="16"/>
        <v>456</v>
      </c>
      <c r="U42" s="269">
        <f t="shared" si="16"/>
        <v>486</v>
      </c>
      <c r="V42" s="269">
        <f t="shared" si="16"/>
        <v>517</v>
      </c>
      <c r="W42" s="269">
        <f t="shared" si="16"/>
        <v>547</v>
      </c>
      <c r="X42" s="269">
        <f t="shared" si="16"/>
        <v>578</v>
      </c>
      <c r="Y42" s="269">
        <f t="shared" si="16"/>
        <v>609</v>
      </c>
      <c r="Z42" s="269">
        <f t="shared" si="16"/>
        <v>639</v>
      </c>
      <c r="AA42" s="269">
        <f t="shared" si="16"/>
        <v>670</v>
      </c>
      <c r="AB42" s="270">
        <f t="shared" si="16"/>
        <v>700</v>
      </c>
      <c r="AC42" s="280" t="str">
        <f>+IF(C42&lt;C4,"FECHA DE INICIO DE LA ACTIVIDAD INFERIOR A FECHA DE INICIO DEL PROYECTO","")</f>
        <v/>
      </c>
      <c r="AD42" s="281" t="str">
        <f>+IF(D42&gt;D4,"FECHA DE FINALIZACION DE LA ACTIVIDAD SUPERIOR A FECHA FIN DEL PROYECTO","")</f>
        <v/>
      </c>
      <c r="AE42" s="288"/>
    </row>
    <row r="43" spans="1:34" ht="57" customHeight="1" thickBot="1" x14ac:dyDescent="0.45">
      <c r="A43" s="369" t="s">
        <v>91</v>
      </c>
      <c r="B43" s="334" t="s">
        <v>49</v>
      </c>
      <c r="C43" s="335"/>
      <c r="D43" s="336"/>
      <c r="E43" s="331" t="s">
        <v>188</v>
      </c>
      <c r="F43" s="331"/>
      <c r="G43" s="331"/>
      <c r="H43" s="331"/>
      <c r="I43" s="331"/>
      <c r="J43" s="331"/>
      <c r="K43" s="331"/>
      <c r="L43" s="331"/>
      <c r="M43" s="331"/>
      <c r="N43" s="331"/>
      <c r="O43" s="331"/>
      <c r="P43" s="331"/>
      <c r="Q43" s="331"/>
      <c r="R43" s="331"/>
      <c r="S43" s="331"/>
      <c r="T43" s="331"/>
      <c r="U43" s="331"/>
      <c r="V43" s="331"/>
      <c r="W43" s="331"/>
      <c r="X43" s="331"/>
      <c r="Y43" s="331"/>
      <c r="Z43" s="331"/>
      <c r="AA43" s="331"/>
      <c r="AB43" s="331"/>
      <c r="AC43" s="101"/>
      <c r="AD43" s="102"/>
      <c r="AE43" s="103"/>
    </row>
    <row r="44" spans="1:34" ht="63" customHeight="1" x14ac:dyDescent="0.4">
      <c r="A44" s="370"/>
      <c r="B44" s="328" t="str">
        <f>+IF('5. ACTIVIDAD 3'!A11&gt;"",'5. ACTIVIDAD 3'!A11,"")</f>
        <v/>
      </c>
      <c r="C44" s="329"/>
      <c r="D44" s="330"/>
      <c r="E44" s="215"/>
      <c r="F44" s="216"/>
      <c r="G44" s="216"/>
      <c r="H44" s="216"/>
      <c r="I44" s="216"/>
      <c r="J44" s="216"/>
      <c r="K44" s="216"/>
      <c r="L44" s="216"/>
      <c r="M44" s="216"/>
      <c r="N44" s="216"/>
      <c r="O44" s="216"/>
      <c r="P44" s="216"/>
      <c r="Q44" s="216"/>
      <c r="R44" s="216"/>
      <c r="S44" s="216"/>
      <c r="T44" s="216"/>
      <c r="U44" s="216"/>
      <c r="V44" s="216"/>
      <c r="W44" s="216"/>
      <c r="X44" s="216"/>
      <c r="Y44" s="216"/>
      <c r="Z44" s="216"/>
      <c r="AA44" s="216"/>
      <c r="AB44" s="217"/>
      <c r="AC44" s="274" t="str">
        <f t="shared" ref="AC44:AC56" si="17">+IF(MAX(E44:AB44)&gt;1,"SE SUPERA EL MAXIMO DE APLICACIÓN MENSUAL EN LA ACTIVIDAD","")</f>
        <v/>
      </c>
      <c r="AD44" s="286" t="str">
        <f>+'5. ACTIVIDAD 3'!C11</f>
        <v/>
      </c>
      <c r="AE44" s="276" t="e">
        <f t="shared" ref="AE44:AE56" si="18">+IF(VLOOKUP(B44,A$77:AB$90,4,0)&gt;1,"% DE APLICACIÓN DE PERSONAL EN EL PROYECTO SUPERA EL 100% MENSUAL","")</f>
        <v>#N/A</v>
      </c>
      <c r="AF44" s="78">
        <f t="shared" ref="AF44:AF56" si="19">+SUMIFS($E44:$AB44,E$41:AB$41,1)</f>
        <v>0</v>
      </c>
      <c r="AG44" s="78">
        <f t="shared" ref="AG44:AG56" si="20">+IF(B44="",0,1)</f>
        <v>0</v>
      </c>
      <c r="AH44" s="78">
        <f>+IFERROR(AG44*AF44*VLOOKUP(B44,'2. RECURSOS-GASTOS'!$A$5:$R$18,18,0),0)</f>
        <v>0</v>
      </c>
    </row>
    <row r="45" spans="1:34" ht="63" customHeight="1" x14ac:dyDescent="0.4">
      <c r="A45" s="370"/>
      <c r="B45" s="328" t="str">
        <f>+IF('5. ACTIVIDAD 3'!A12&gt;"",'5. ACTIVIDAD 3'!A12,"")</f>
        <v/>
      </c>
      <c r="C45" s="329"/>
      <c r="D45" s="330"/>
      <c r="E45" s="218"/>
      <c r="F45" s="219"/>
      <c r="G45" s="219"/>
      <c r="H45" s="219"/>
      <c r="I45" s="219"/>
      <c r="J45" s="219"/>
      <c r="K45" s="219"/>
      <c r="L45" s="219"/>
      <c r="M45" s="219"/>
      <c r="N45" s="219"/>
      <c r="O45" s="219"/>
      <c r="P45" s="219"/>
      <c r="Q45" s="219"/>
      <c r="R45" s="219"/>
      <c r="S45" s="219"/>
      <c r="T45" s="219"/>
      <c r="U45" s="219"/>
      <c r="V45" s="219"/>
      <c r="W45" s="216"/>
      <c r="X45" s="216"/>
      <c r="Y45" s="219"/>
      <c r="Z45" s="219"/>
      <c r="AA45" s="219"/>
      <c r="AB45" s="220"/>
      <c r="AC45" s="274" t="str">
        <f t="shared" si="17"/>
        <v/>
      </c>
      <c r="AD45" s="275" t="str">
        <f>+'5. ACTIVIDAD 3'!C12</f>
        <v/>
      </c>
      <c r="AE45" s="276" t="e">
        <f t="shared" si="18"/>
        <v>#N/A</v>
      </c>
      <c r="AF45" s="78">
        <f t="shared" si="19"/>
        <v>0</v>
      </c>
      <c r="AG45" s="78">
        <f t="shared" si="20"/>
        <v>0</v>
      </c>
      <c r="AH45" s="78">
        <f>+IFERROR(AG45*AF45*VLOOKUP(B45,'2. RECURSOS-GASTOS'!$A$5:$R$18,18,0),0)</f>
        <v>0</v>
      </c>
    </row>
    <row r="46" spans="1:34" ht="63" customHeight="1" x14ac:dyDescent="0.4">
      <c r="A46" s="370"/>
      <c r="B46" s="328" t="str">
        <f>+IF('5. ACTIVIDAD 3'!A13&gt;"",'5. ACTIVIDAD 3'!A13,"")</f>
        <v/>
      </c>
      <c r="C46" s="329"/>
      <c r="D46" s="330"/>
      <c r="E46" s="218"/>
      <c r="F46" s="219"/>
      <c r="G46" s="219"/>
      <c r="H46" s="219"/>
      <c r="I46" s="219"/>
      <c r="J46" s="219"/>
      <c r="K46" s="219"/>
      <c r="L46" s="219"/>
      <c r="M46" s="219"/>
      <c r="N46" s="219"/>
      <c r="O46" s="219"/>
      <c r="P46" s="219"/>
      <c r="Q46" s="219"/>
      <c r="R46" s="219"/>
      <c r="S46" s="219"/>
      <c r="T46" s="219"/>
      <c r="U46" s="219"/>
      <c r="V46" s="219"/>
      <c r="W46" s="216"/>
      <c r="X46" s="216"/>
      <c r="Y46" s="219"/>
      <c r="Z46" s="219"/>
      <c r="AA46" s="219"/>
      <c r="AB46" s="220"/>
      <c r="AC46" s="274" t="str">
        <f t="shared" si="17"/>
        <v/>
      </c>
      <c r="AD46" s="275" t="str">
        <f>+'5. ACTIVIDAD 3'!C13</f>
        <v/>
      </c>
      <c r="AE46" s="276" t="e">
        <f t="shared" si="18"/>
        <v>#N/A</v>
      </c>
      <c r="AF46" s="78">
        <f t="shared" si="19"/>
        <v>0</v>
      </c>
      <c r="AG46" s="78">
        <f t="shared" si="20"/>
        <v>0</v>
      </c>
      <c r="AH46" s="78">
        <f>+IFERROR(AG46*AF46*VLOOKUP(B46,'2. RECURSOS-GASTOS'!$A$5:$R$18,18,0),0)</f>
        <v>0</v>
      </c>
    </row>
    <row r="47" spans="1:34" ht="63" customHeight="1" x14ac:dyDescent="0.4">
      <c r="A47" s="370"/>
      <c r="B47" s="328" t="str">
        <f>+IF('5. ACTIVIDAD 3'!A14&gt;"",'5. ACTIVIDAD 3'!A14,"")</f>
        <v/>
      </c>
      <c r="C47" s="329"/>
      <c r="D47" s="330"/>
      <c r="E47" s="218"/>
      <c r="F47" s="219"/>
      <c r="G47" s="219"/>
      <c r="H47" s="219"/>
      <c r="I47" s="219"/>
      <c r="J47" s="219"/>
      <c r="K47" s="219"/>
      <c r="L47" s="219"/>
      <c r="M47" s="219"/>
      <c r="N47" s="219"/>
      <c r="O47" s="219"/>
      <c r="P47" s="219"/>
      <c r="Q47" s="219"/>
      <c r="R47" s="219"/>
      <c r="S47" s="219"/>
      <c r="T47" s="219"/>
      <c r="U47" s="219"/>
      <c r="V47" s="219"/>
      <c r="W47" s="216"/>
      <c r="X47" s="216"/>
      <c r="Y47" s="219"/>
      <c r="Z47" s="219"/>
      <c r="AA47" s="219"/>
      <c r="AB47" s="220"/>
      <c r="AC47" s="274" t="str">
        <f t="shared" si="17"/>
        <v/>
      </c>
      <c r="AD47" s="275" t="str">
        <f>+'5. ACTIVIDAD 3'!C14</f>
        <v/>
      </c>
      <c r="AE47" s="276" t="e">
        <f t="shared" si="18"/>
        <v>#N/A</v>
      </c>
      <c r="AF47" s="78">
        <f t="shared" si="19"/>
        <v>0</v>
      </c>
      <c r="AG47" s="78">
        <f t="shared" si="20"/>
        <v>0</v>
      </c>
      <c r="AH47" s="78">
        <f>+IFERROR(AG47*AF47*VLOOKUP(B47,'2. RECURSOS-GASTOS'!$A$5:$R$18,18,0),0)</f>
        <v>0</v>
      </c>
    </row>
    <row r="48" spans="1:34" ht="63" customHeight="1" x14ac:dyDescent="0.4">
      <c r="A48" s="370"/>
      <c r="B48" s="328" t="str">
        <f>+IF('5. ACTIVIDAD 3'!A15&gt;"",'5. ACTIVIDAD 3'!A15,"")</f>
        <v/>
      </c>
      <c r="C48" s="329"/>
      <c r="D48" s="330"/>
      <c r="E48" s="218"/>
      <c r="F48" s="219"/>
      <c r="G48" s="219"/>
      <c r="H48" s="219"/>
      <c r="I48" s="219"/>
      <c r="J48" s="219"/>
      <c r="K48" s="219"/>
      <c r="L48" s="219"/>
      <c r="M48" s="219"/>
      <c r="N48" s="219"/>
      <c r="O48" s="219"/>
      <c r="P48" s="219"/>
      <c r="Q48" s="219"/>
      <c r="R48" s="219"/>
      <c r="S48" s="219"/>
      <c r="T48" s="219"/>
      <c r="U48" s="219"/>
      <c r="V48" s="219"/>
      <c r="W48" s="219"/>
      <c r="X48" s="219"/>
      <c r="Y48" s="219"/>
      <c r="Z48" s="219"/>
      <c r="AA48" s="219"/>
      <c r="AB48" s="220"/>
      <c r="AC48" s="274" t="str">
        <f t="shared" si="17"/>
        <v/>
      </c>
      <c r="AD48" s="275" t="str">
        <f>+'5. ACTIVIDAD 3'!C15</f>
        <v/>
      </c>
      <c r="AE48" s="276" t="e">
        <f t="shared" si="18"/>
        <v>#N/A</v>
      </c>
      <c r="AF48" s="78">
        <f t="shared" si="19"/>
        <v>0</v>
      </c>
      <c r="AG48" s="78">
        <f t="shared" si="20"/>
        <v>0</v>
      </c>
      <c r="AH48" s="78">
        <f>+IFERROR(AG48*AF48*VLOOKUP(B48,'2. RECURSOS-GASTOS'!$A$5:$R$18,18,0),0)</f>
        <v>0</v>
      </c>
    </row>
    <row r="49" spans="1:34" ht="63" customHeight="1" x14ac:dyDescent="0.4">
      <c r="A49" s="370"/>
      <c r="B49" s="328" t="str">
        <f>+IF('5. ACTIVIDAD 3'!A16&gt;"",'5. ACTIVIDAD 3'!A16,"")</f>
        <v/>
      </c>
      <c r="C49" s="329"/>
      <c r="D49" s="330"/>
      <c r="E49" s="218"/>
      <c r="F49" s="219"/>
      <c r="G49" s="219"/>
      <c r="H49" s="219"/>
      <c r="I49" s="219"/>
      <c r="J49" s="219"/>
      <c r="K49" s="219"/>
      <c r="L49" s="219"/>
      <c r="M49" s="219"/>
      <c r="N49" s="219"/>
      <c r="O49" s="219"/>
      <c r="P49" s="219"/>
      <c r="Q49" s="219"/>
      <c r="R49" s="219"/>
      <c r="S49" s="219"/>
      <c r="T49" s="219"/>
      <c r="U49" s="219"/>
      <c r="V49" s="219"/>
      <c r="W49" s="219"/>
      <c r="X49" s="219"/>
      <c r="Y49" s="219"/>
      <c r="Z49" s="219"/>
      <c r="AA49" s="219"/>
      <c r="AB49" s="220"/>
      <c r="AC49" s="274" t="str">
        <f t="shared" si="17"/>
        <v/>
      </c>
      <c r="AD49" s="275" t="str">
        <f>+'5. ACTIVIDAD 3'!C16</f>
        <v/>
      </c>
      <c r="AE49" s="276" t="e">
        <f t="shared" si="18"/>
        <v>#N/A</v>
      </c>
      <c r="AF49" s="78">
        <f t="shared" si="19"/>
        <v>0</v>
      </c>
      <c r="AG49" s="78">
        <f t="shared" si="20"/>
        <v>0</v>
      </c>
      <c r="AH49" s="78">
        <f>+IFERROR(AG49*AF49*VLOOKUP(B49,'2. RECURSOS-GASTOS'!$A$5:$R$18,18,0),0)</f>
        <v>0</v>
      </c>
    </row>
    <row r="50" spans="1:34" ht="63" customHeight="1" x14ac:dyDescent="0.4">
      <c r="A50" s="370"/>
      <c r="B50" s="328" t="str">
        <f>+IF('5. ACTIVIDAD 3'!A17&gt;"",'5. ACTIVIDAD 3'!A17,"")</f>
        <v/>
      </c>
      <c r="C50" s="329"/>
      <c r="D50" s="330"/>
      <c r="E50" s="218"/>
      <c r="F50" s="219"/>
      <c r="G50" s="219"/>
      <c r="H50" s="219"/>
      <c r="I50" s="219"/>
      <c r="J50" s="219"/>
      <c r="K50" s="219"/>
      <c r="L50" s="219"/>
      <c r="M50" s="219"/>
      <c r="N50" s="219"/>
      <c r="O50" s="219"/>
      <c r="P50" s="219"/>
      <c r="Q50" s="219"/>
      <c r="R50" s="219"/>
      <c r="S50" s="219"/>
      <c r="T50" s="219"/>
      <c r="U50" s="219"/>
      <c r="V50" s="219"/>
      <c r="W50" s="219"/>
      <c r="X50" s="219"/>
      <c r="Y50" s="219"/>
      <c r="Z50" s="219"/>
      <c r="AA50" s="219"/>
      <c r="AB50" s="220"/>
      <c r="AC50" s="274" t="str">
        <f t="shared" si="17"/>
        <v/>
      </c>
      <c r="AD50" s="275" t="str">
        <f>+'5. ACTIVIDAD 3'!C17</f>
        <v/>
      </c>
      <c r="AE50" s="276" t="e">
        <f t="shared" si="18"/>
        <v>#N/A</v>
      </c>
      <c r="AF50" s="78">
        <f t="shared" si="19"/>
        <v>0</v>
      </c>
      <c r="AG50" s="78">
        <f t="shared" si="20"/>
        <v>0</v>
      </c>
      <c r="AH50" s="78">
        <f>+IFERROR(AG50*AF50*VLOOKUP(B50,'2. RECURSOS-GASTOS'!$A$5:$R$18,18,0),0)</f>
        <v>0</v>
      </c>
    </row>
    <row r="51" spans="1:34" ht="63" customHeight="1" x14ac:dyDescent="0.4">
      <c r="A51" s="370"/>
      <c r="B51" s="328" t="str">
        <f>+IF('5. ACTIVIDAD 3'!A18&gt;"",'5. ACTIVIDAD 3'!A18,"")</f>
        <v/>
      </c>
      <c r="C51" s="329"/>
      <c r="D51" s="330"/>
      <c r="E51" s="218"/>
      <c r="F51" s="219"/>
      <c r="G51" s="219"/>
      <c r="H51" s="219"/>
      <c r="I51" s="219"/>
      <c r="J51" s="219"/>
      <c r="K51" s="219"/>
      <c r="L51" s="219"/>
      <c r="M51" s="219"/>
      <c r="N51" s="219"/>
      <c r="O51" s="219"/>
      <c r="P51" s="219"/>
      <c r="Q51" s="219"/>
      <c r="R51" s="219"/>
      <c r="S51" s="219"/>
      <c r="T51" s="219"/>
      <c r="U51" s="219"/>
      <c r="V51" s="219"/>
      <c r="W51" s="219"/>
      <c r="X51" s="219"/>
      <c r="Y51" s="219"/>
      <c r="Z51" s="219"/>
      <c r="AA51" s="219"/>
      <c r="AB51" s="220"/>
      <c r="AC51" s="274" t="str">
        <f t="shared" si="17"/>
        <v/>
      </c>
      <c r="AD51" s="275" t="str">
        <f>+'5. ACTIVIDAD 3'!C18</f>
        <v/>
      </c>
      <c r="AE51" s="276" t="e">
        <f t="shared" si="18"/>
        <v>#N/A</v>
      </c>
      <c r="AF51" s="78">
        <f t="shared" si="19"/>
        <v>0</v>
      </c>
      <c r="AG51" s="78">
        <f t="shared" si="20"/>
        <v>0</v>
      </c>
      <c r="AH51" s="78">
        <f>+IFERROR(AG51*AF51*VLOOKUP(B51,'2. RECURSOS-GASTOS'!$A$5:$R$18,18,0),0)</f>
        <v>0</v>
      </c>
    </row>
    <row r="52" spans="1:34" ht="63" customHeight="1" x14ac:dyDescent="0.4">
      <c r="A52" s="370"/>
      <c r="B52" s="328" t="str">
        <f>+IF('5. ACTIVIDAD 3'!A19&gt;"",'5. ACTIVIDAD 3'!A19,"")</f>
        <v/>
      </c>
      <c r="C52" s="329"/>
      <c r="D52" s="330"/>
      <c r="E52" s="218"/>
      <c r="F52" s="219"/>
      <c r="G52" s="219"/>
      <c r="H52" s="219"/>
      <c r="I52" s="219"/>
      <c r="J52" s="219"/>
      <c r="K52" s="219"/>
      <c r="L52" s="219"/>
      <c r="M52" s="219"/>
      <c r="N52" s="219"/>
      <c r="O52" s="219"/>
      <c r="P52" s="219"/>
      <c r="Q52" s="219"/>
      <c r="R52" s="219"/>
      <c r="S52" s="219"/>
      <c r="T52" s="219"/>
      <c r="U52" s="219"/>
      <c r="V52" s="219"/>
      <c r="W52" s="219"/>
      <c r="X52" s="219"/>
      <c r="Y52" s="219"/>
      <c r="Z52" s="219"/>
      <c r="AA52" s="219"/>
      <c r="AB52" s="220"/>
      <c r="AC52" s="274" t="str">
        <f t="shared" si="17"/>
        <v/>
      </c>
      <c r="AD52" s="275" t="str">
        <f>+'5. ACTIVIDAD 3'!C19</f>
        <v/>
      </c>
      <c r="AE52" s="276" t="e">
        <f t="shared" si="18"/>
        <v>#N/A</v>
      </c>
      <c r="AF52" s="78">
        <f t="shared" si="19"/>
        <v>0</v>
      </c>
      <c r="AG52" s="78">
        <f t="shared" si="20"/>
        <v>0</v>
      </c>
      <c r="AH52" s="78">
        <f>+IFERROR(AG52*AF52*VLOOKUP(B52,'2. RECURSOS-GASTOS'!$A$5:$R$18,18,0),0)</f>
        <v>0</v>
      </c>
    </row>
    <row r="53" spans="1:34" ht="63" customHeight="1" x14ac:dyDescent="0.4">
      <c r="A53" s="370"/>
      <c r="B53" s="328" t="str">
        <f>+IF('5. ACTIVIDAD 3'!A20&gt;"",'5. ACTIVIDAD 3'!A20,"")</f>
        <v/>
      </c>
      <c r="C53" s="329"/>
      <c r="D53" s="330"/>
      <c r="E53" s="218"/>
      <c r="F53" s="219"/>
      <c r="G53" s="219"/>
      <c r="H53" s="219"/>
      <c r="I53" s="219"/>
      <c r="J53" s="219"/>
      <c r="K53" s="219"/>
      <c r="L53" s="219"/>
      <c r="M53" s="219"/>
      <c r="N53" s="219"/>
      <c r="O53" s="219"/>
      <c r="P53" s="219"/>
      <c r="Q53" s="219"/>
      <c r="R53" s="219"/>
      <c r="S53" s="219"/>
      <c r="T53" s="219"/>
      <c r="U53" s="219"/>
      <c r="V53" s="219"/>
      <c r="W53" s="219"/>
      <c r="X53" s="219"/>
      <c r="Y53" s="219"/>
      <c r="Z53" s="219"/>
      <c r="AA53" s="219"/>
      <c r="AB53" s="220"/>
      <c r="AC53" s="274" t="str">
        <f t="shared" si="17"/>
        <v/>
      </c>
      <c r="AD53" s="275" t="str">
        <f>+'5. ACTIVIDAD 3'!C20</f>
        <v/>
      </c>
      <c r="AE53" s="276" t="e">
        <f t="shared" si="18"/>
        <v>#N/A</v>
      </c>
      <c r="AF53" s="78">
        <f t="shared" si="19"/>
        <v>0</v>
      </c>
      <c r="AG53" s="78">
        <f t="shared" si="20"/>
        <v>0</v>
      </c>
      <c r="AH53" s="78">
        <f>+IFERROR(AG53*AF53*VLOOKUP(B53,'2. RECURSOS-GASTOS'!$A$5:$R$18,18,0),0)</f>
        <v>0</v>
      </c>
    </row>
    <row r="54" spans="1:34" ht="63" customHeight="1" x14ac:dyDescent="0.4">
      <c r="A54" s="370"/>
      <c r="B54" s="328" t="str">
        <f>+IF('5. ACTIVIDAD 3'!A21&gt;"",'5. ACTIVIDAD 3'!A21,"")</f>
        <v/>
      </c>
      <c r="C54" s="329"/>
      <c r="D54" s="330"/>
      <c r="E54" s="218"/>
      <c r="F54" s="219"/>
      <c r="G54" s="219"/>
      <c r="H54" s="219"/>
      <c r="I54" s="219"/>
      <c r="J54" s="219"/>
      <c r="K54" s="219"/>
      <c r="L54" s="219"/>
      <c r="M54" s="219"/>
      <c r="N54" s="219"/>
      <c r="O54" s="219"/>
      <c r="P54" s="219"/>
      <c r="Q54" s="219"/>
      <c r="R54" s="219"/>
      <c r="S54" s="219"/>
      <c r="T54" s="219"/>
      <c r="U54" s="219"/>
      <c r="V54" s="219"/>
      <c r="W54" s="219"/>
      <c r="X54" s="219"/>
      <c r="Y54" s="219"/>
      <c r="Z54" s="219"/>
      <c r="AA54" s="219"/>
      <c r="AB54" s="220"/>
      <c r="AC54" s="274" t="str">
        <f t="shared" si="17"/>
        <v/>
      </c>
      <c r="AD54" s="275" t="str">
        <f>+'5. ACTIVIDAD 3'!C21</f>
        <v/>
      </c>
      <c r="AE54" s="276" t="e">
        <f t="shared" si="18"/>
        <v>#N/A</v>
      </c>
      <c r="AF54" s="78">
        <f t="shared" si="19"/>
        <v>0</v>
      </c>
      <c r="AG54" s="78">
        <f t="shared" si="20"/>
        <v>0</v>
      </c>
      <c r="AH54" s="78">
        <f>+IFERROR(AG54*AF54*VLOOKUP(B54,'2. RECURSOS-GASTOS'!$A$5:$R$18,18,0),0)</f>
        <v>0</v>
      </c>
    </row>
    <row r="55" spans="1:34" ht="63" customHeight="1" x14ac:dyDescent="0.4">
      <c r="A55" s="370"/>
      <c r="B55" s="328" t="str">
        <f>+IF('5. ACTIVIDAD 3'!A22&gt;"",'5. ACTIVIDAD 3'!A22,"")</f>
        <v/>
      </c>
      <c r="C55" s="329"/>
      <c r="D55" s="330"/>
      <c r="E55" s="218"/>
      <c r="F55" s="219"/>
      <c r="G55" s="219"/>
      <c r="H55" s="219"/>
      <c r="I55" s="219"/>
      <c r="J55" s="219"/>
      <c r="K55" s="219"/>
      <c r="L55" s="219"/>
      <c r="M55" s="219"/>
      <c r="N55" s="219"/>
      <c r="O55" s="219"/>
      <c r="P55" s="219"/>
      <c r="Q55" s="219"/>
      <c r="R55" s="219"/>
      <c r="S55" s="219"/>
      <c r="T55" s="219"/>
      <c r="U55" s="219"/>
      <c r="V55" s="219"/>
      <c r="W55" s="219"/>
      <c r="X55" s="219"/>
      <c r="Y55" s="219"/>
      <c r="Z55" s="219"/>
      <c r="AA55" s="219"/>
      <c r="AB55" s="220"/>
      <c r="AC55" s="274" t="str">
        <f t="shared" si="17"/>
        <v/>
      </c>
      <c r="AD55" s="275" t="str">
        <f>+'5. ACTIVIDAD 3'!C22</f>
        <v/>
      </c>
      <c r="AE55" s="276" t="e">
        <f t="shared" si="18"/>
        <v>#N/A</v>
      </c>
      <c r="AF55" s="78">
        <f t="shared" si="19"/>
        <v>0</v>
      </c>
      <c r="AG55" s="78">
        <f t="shared" si="20"/>
        <v>0</v>
      </c>
      <c r="AH55" s="78">
        <f>+IFERROR(AG55*AF55*VLOOKUP(B55,'2. RECURSOS-GASTOS'!$A$5:$R$18,18,0),0)</f>
        <v>0</v>
      </c>
    </row>
    <row r="56" spans="1:34" ht="63" customHeight="1" thickBot="1" x14ac:dyDescent="0.45">
      <c r="A56" s="371"/>
      <c r="B56" s="342" t="str">
        <f>+IF('5. ACTIVIDAD 3'!A23&gt;"",'5. ACTIVIDAD 3'!A23,"")</f>
        <v/>
      </c>
      <c r="C56" s="343"/>
      <c r="D56" s="344"/>
      <c r="E56" s="221"/>
      <c r="F56" s="222"/>
      <c r="G56" s="222"/>
      <c r="H56" s="222"/>
      <c r="I56" s="222"/>
      <c r="J56" s="222"/>
      <c r="K56" s="222"/>
      <c r="L56" s="222"/>
      <c r="M56" s="222"/>
      <c r="N56" s="222"/>
      <c r="O56" s="222"/>
      <c r="P56" s="222"/>
      <c r="Q56" s="222"/>
      <c r="R56" s="222"/>
      <c r="S56" s="222"/>
      <c r="T56" s="222"/>
      <c r="U56" s="222"/>
      <c r="V56" s="222"/>
      <c r="W56" s="222"/>
      <c r="X56" s="222"/>
      <c r="Y56" s="222"/>
      <c r="Z56" s="222"/>
      <c r="AA56" s="222"/>
      <c r="AB56" s="223"/>
      <c r="AC56" s="283" t="str">
        <f t="shared" si="17"/>
        <v/>
      </c>
      <c r="AD56" s="284" t="str">
        <f>+'5. ACTIVIDAD 3'!C23</f>
        <v/>
      </c>
      <c r="AE56" s="287" t="e">
        <f t="shared" si="18"/>
        <v>#N/A</v>
      </c>
      <c r="AF56" s="78">
        <f t="shared" si="19"/>
        <v>0</v>
      </c>
      <c r="AG56" s="78">
        <f t="shared" si="20"/>
        <v>0</v>
      </c>
      <c r="AH56" s="78">
        <f>+IFERROR(AG56*AF56*VLOOKUP(B56,'2. RECURSOS-GASTOS'!$A$5:$R$18,18,0),0)</f>
        <v>0</v>
      </c>
    </row>
    <row r="57" spans="1:34" ht="9.9499999999999993" customHeight="1" thickBot="1" x14ac:dyDescent="0.45">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88"/>
      <c r="AD57" s="35"/>
      <c r="AE57" s="89"/>
    </row>
    <row r="58" spans="1:34" ht="85.5" customHeight="1" thickBot="1" x14ac:dyDescent="0.45">
      <c r="A58" s="337" t="s">
        <v>86</v>
      </c>
      <c r="B58" s="338"/>
      <c r="C58" s="95" t="s">
        <v>203</v>
      </c>
      <c r="D58" s="290" t="s">
        <v>204</v>
      </c>
      <c r="E58" s="266" t="str">
        <f>+IF(E4&gt;=$C59,IF(E4&lt;=$D59,"1","2"),"2")</f>
        <v>1</v>
      </c>
      <c r="F58" s="266" t="str">
        <f t="shared" ref="F58:AB58" si="21">+IF(F4&gt;=$C59,IF(F4&lt;=$D59,"1","2"),"2")</f>
        <v>2</v>
      </c>
      <c r="G58" s="266" t="str">
        <f t="shared" si="21"/>
        <v>2</v>
      </c>
      <c r="H58" s="266" t="str">
        <f t="shared" si="21"/>
        <v>2</v>
      </c>
      <c r="I58" s="266" t="str">
        <f t="shared" si="21"/>
        <v>2</v>
      </c>
      <c r="J58" s="266" t="str">
        <f t="shared" si="21"/>
        <v>2</v>
      </c>
      <c r="K58" s="266" t="str">
        <f t="shared" si="21"/>
        <v>2</v>
      </c>
      <c r="L58" s="266" t="str">
        <f t="shared" si="21"/>
        <v>2</v>
      </c>
      <c r="M58" s="266" t="str">
        <f t="shared" si="21"/>
        <v>2</v>
      </c>
      <c r="N58" s="266" t="str">
        <f t="shared" si="21"/>
        <v>2</v>
      </c>
      <c r="O58" s="266" t="str">
        <f t="shared" si="21"/>
        <v>2</v>
      </c>
      <c r="P58" s="266" t="str">
        <f t="shared" si="21"/>
        <v>2</v>
      </c>
      <c r="Q58" s="266" t="str">
        <f t="shared" si="21"/>
        <v>2</v>
      </c>
      <c r="R58" s="266" t="str">
        <f t="shared" si="21"/>
        <v>2</v>
      </c>
      <c r="S58" s="266" t="str">
        <f t="shared" si="21"/>
        <v>2</v>
      </c>
      <c r="T58" s="266" t="str">
        <f t="shared" si="21"/>
        <v>2</v>
      </c>
      <c r="U58" s="266" t="str">
        <f t="shared" si="21"/>
        <v>2</v>
      </c>
      <c r="V58" s="266" t="str">
        <f t="shared" si="21"/>
        <v>2</v>
      </c>
      <c r="W58" s="266" t="str">
        <f t="shared" si="21"/>
        <v>2</v>
      </c>
      <c r="X58" s="266" t="str">
        <f t="shared" si="21"/>
        <v>2</v>
      </c>
      <c r="Y58" s="266" t="str">
        <f t="shared" si="21"/>
        <v>2</v>
      </c>
      <c r="Z58" s="266" t="str">
        <f t="shared" si="21"/>
        <v>2</v>
      </c>
      <c r="AA58" s="266" t="str">
        <f t="shared" si="21"/>
        <v>2</v>
      </c>
      <c r="AB58" s="266" t="str">
        <f t="shared" si="21"/>
        <v>2</v>
      </c>
      <c r="AC58" s="345" t="s">
        <v>52</v>
      </c>
      <c r="AD58" s="346"/>
      <c r="AE58" s="347"/>
    </row>
    <row r="59" spans="1:34" ht="65.25" customHeight="1" thickBot="1" x14ac:dyDescent="0.45">
      <c r="A59" s="332">
        <f>+'6. ACTIVIDAD 4'!B2</f>
        <v>0</v>
      </c>
      <c r="B59" s="333"/>
      <c r="C59" s="251"/>
      <c r="D59" s="252"/>
      <c r="E59" s="289">
        <f>+E4</f>
        <v>0</v>
      </c>
      <c r="F59" s="269">
        <f t="shared" ref="F59:AB59" si="22">+F4</f>
        <v>31</v>
      </c>
      <c r="G59" s="269">
        <f t="shared" si="22"/>
        <v>60</v>
      </c>
      <c r="H59" s="269">
        <f t="shared" si="22"/>
        <v>91</v>
      </c>
      <c r="I59" s="269">
        <f t="shared" si="22"/>
        <v>121</v>
      </c>
      <c r="J59" s="269">
        <f t="shared" si="22"/>
        <v>152</v>
      </c>
      <c r="K59" s="269">
        <f t="shared" si="22"/>
        <v>182</v>
      </c>
      <c r="L59" s="269">
        <f t="shared" si="22"/>
        <v>213</v>
      </c>
      <c r="M59" s="269">
        <f t="shared" si="22"/>
        <v>244</v>
      </c>
      <c r="N59" s="269">
        <f t="shared" si="22"/>
        <v>274</v>
      </c>
      <c r="O59" s="269">
        <f t="shared" si="22"/>
        <v>305</v>
      </c>
      <c r="P59" s="269">
        <f t="shared" si="22"/>
        <v>335</v>
      </c>
      <c r="Q59" s="269">
        <f t="shared" si="22"/>
        <v>366</v>
      </c>
      <c r="R59" s="269">
        <f t="shared" si="22"/>
        <v>397</v>
      </c>
      <c r="S59" s="269">
        <f t="shared" si="22"/>
        <v>425</v>
      </c>
      <c r="T59" s="269">
        <f t="shared" si="22"/>
        <v>456</v>
      </c>
      <c r="U59" s="269">
        <f t="shared" si="22"/>
        <v>486</v>
      </c>
      <c r="V59" s="269">
        <f t="shared" si="22"/>
        <v>517</v>
      </c>
      <c r="W59" s="269">
        <f t="shared" si="22"/>
        <v>547</v>
      </c>
      <c r="X59" s="269">
        <f t="shared" si="22"/>
        <v>578</v>
      </c>
      <c r="Y59" s="269">
        <f t="shared" si="22"/>
        <v>609</v>
      </c>
      <c r="Z59" s="269">
        <f t="shared" si="22"/>
        <v>639</v>
      </c>
      <c r="AA59" s="269">
        <f t="shared" si="22"/>
        <v>670</v>
      </c>
      <c r="AB59" s="270">
        <f t="shared" si="22"/>
        <v>700</v>
      </c>
      <c r="AC59" s="280" t="str">
        <f>+IF(C59&lt;C4,"FECHA DE INICIO DE LA ACTIVIDAD INFERIOR A FECHA DE INICIO DEL PROYECTO","")</f>
        <v/>
      </c>
      <c r="AD59" s="281" t="str">
        <f>+IF(D59&gt;D4,"FECHA DE FINALIZACION DE LA ACTIVIDAD SUPERIOR A FECHA FIN DEL PROYECTO","")</f>
        <v/>
      </c>
      <c r="AE59" s="288"/>
    </row>
    <row r="60" spans="1:34" ht="57" customHeight="1" thickBot="1" x14ac:dyDescent="0.45">
      <c r="A60" s="339" t="s">
        <v>91</v>
      </c>
      <c r="B60" s="334" t="s">
        <v>49</v>
      </c>
      <c r="C60" s="335"/>
      <c r="D60" s="336"/>
      <c r="E60" s="331" t="s">
        <v>188</v>
      </c>
      <c r="F60" s="331"/>
      <c r="G60" s="331"/>
      <c r="H60" s="331"/>
      <c r="I60" s="331"/>
      <c r="J60" s="331"/>
      <c r="K60" s="331"/>
      <c r="L60" s="331"/>
      <c r="M60" s="331"/>
      <c r="N60" s="331"/>
      <c r="O60" s="331"/>
      <c r="P60" s="331"/>
      <c r="Q60" s="331"/>
      <c r="R60" s="331"/>
      <c r="S60" s="331"/>
      <c r="T60" s="331"/>
      <c r="U60" s="331"/>
      <c r="V60" s="331"/>
      <c r="W60" s="331"/>
      <c r="X60" s="331"/>
      <c r="Y60" s="331"/>
      <c r="Z60" s="331"/>
      <c r="AA60" s="331"/>
      <c r="AB60" s="331"/>
      <c r="AC60" s="101"/>
      <c r="AD60" s="102"/>
      <c r="AE60" s="103"/>
    </row>
    <row r="61" spans="1:34" ht="63" customHeight="1" x14ac:dyDescent="0.4">
      <c r="A61" s="340"/>
      <c r="B61" s="328" t="str">
        <f>+IF('6. ACTIVIDAD 4'!A11&gt;"",'6. ACTIVIDAD 4'!A11,"")</f>
        <v/>
      </c>
      <c r="C61" s="329"/>
      <c r="D61" s="330"/>
      <c r="E61" s="215"/>
      <c r="F61" s="216"/>
      <c r="G61" s="216"/>
      <c r="H61" s="216"/>
      <c r="I61" s="216"/>
      <c r="J61" s="216"/>
      <c r="K61" s="216"/>
      <c r="L61" s="216"/>
      <c r="M61" s="216"/>
      <c r="N61" s="216"/>
      <c r="O61" s="216"/>
      <c r="P61" s="216"/>
      <c r="Q61" s="216"/>
      <c r="R61" s="216"/>
      <c r="S61" s="216"/>
      <c r="T61" s="216"/>
      <c r="U61" s="216"/>
      <c r="V61" s="216"/>
      <c r="W61" s="216"/>
      <c r="X61" s="216"/>
      <c r="Y61" s="216"/>
      <c r="Z61" s="216"/>
      <c r="AA61" s="216"/>
      <c r="AB61" s="216"/>
      <c r="AC61" s="274" t="str">
        <f t="shared" ref="AC61:AC73" si="23">+IF(MAX(E61:AB61)&gt;1,"SE SUPERA EL MAXIMO DE APLICACIÓN MENSUAL EN LA ACTIVIDAD","")</f>
        <v/>
      </c>
      <c r="AD61" s="275" t="str">
        <f>+'6. ACTIVIDAD 4'!C11</f>
        <v/>
      </c>
      <c r="AE61" s="276" t="e">
        <f t="shared" ref="AE61:AE73" si="24">+IF(VLOOKUP(B61,A$77:AB$90,4,0)&gt;1,"% DE APLICACIÓN DE PERSONAL EN EL PROYECTO SUPERA EL 100% MENSUAL","")</f>
        <v>#N/A</v>
      </c>
      <c r="AF61" s="78">
        <f t="shared" ref="AF61:AF66" si="25">+SUMIFS($E61:$AB61,E$58:AB$58,1)</f>
        <v>0</v>
      </c>
      <c r="AG61" s="78">
        <f t="shared" ref="AG61:AG73" si="26">+IF(B61="",0,1)</f>
        <v>0</v>
      </c>
      <c r="AH61" s="78">
        <f>+IFERROR(AG61*AF61*VLOOKUP(B61,'2. RECURSOS-GASTOS'!$A$5:$R$18,18,0),0)</f>
        <v>0</v>
      </c>
    </row>
    <row r="62" spans="1:34" ht="63" customHeight="1" x14ac:dyDescent="0.4">
      <c r="A62" s="340"/>
      <c r="B62" s="328" t="str">
        <f>+IF('6. ACTIVIDAD 4'!A12&gt;"",'6. ACTIVIDAD 4'!A12,"")</f>
        <v/>
      </c>
      <c r="C62" s="329"/>
      <c r="D62" s="330"/>
      <c r="E62" s="218"/>
      <c r="F62" s="219"/>
      <c r="G62" s="219"/>
      <c r="H62" s="219"/>
      <c r="I62" s="219"/>
      <c r="J62" s="219"/>
      <c r="K62" s="219"/>
      <c r="L62" s="219"/>
      <c r="M62" s="219"/>
      <c r="N62" s="219"/>
      <c r="O62" s="219"/>
      <c r="P62" s="219"/>
      <c r="Q62" s="219"/>
      <c r="R62" s="219"/>
      <c r="S62" s="219"/>
      <c r="T62" s="219"/>
      <c r="U62" s="219"/>
      <c r="V62" s="219"/>
      <c r="W62" s="219"/>
      <c r="X62" s="219"/>
      <c r="Y62" s="216"/>
      <c r="Z62" s="216"/>
      <c r="AA62" s="216"/>
      <c r="AB62" s="216"/>
      <c r="AC62" s="274" t="str">
        <f t="shared" si="23"/>
        <v/>
      </c>
      <c r="AD62" s="275" t="str">
        <f>+'6. ACTIVIDAD 4'!C12</f>
        <v/>
      </c>
      <c r="AE62" s="276" t="e">
        <f t="shared" si="24"/>
        <v>#N/A</v>
      </c>
      <c r="AF62" s="78">
        <f t="shared" si="25"/>
        <v>0</v>
      </c>
      <c r="AG62" s="78">
        <f t="shared" si="26"/>
        <v>0</v>
      </c>
      <c r="AH62" s="78">
        <f>+IFERROR(AG62*AF62*VLOOKUP(B62,'2. RECURSOS-GASTOS'!$A$5:$R$18,18,0),0)</f>
        <v>0</v>
      </c>
    </row>
    <row r="63" spans="1:34" ht="63" customHeight="1" x14ac:dyDescent="0.4">
      <c r="A63" s="340"/>
      <c r="B63" s="328" t="str">
        <f>+IF('6. ACTIVIDAD 4'!A13&gt;"",'6. ACTIVIDAD 4'!A13,"")</f>
        <v/>
      </c>
      <c r="C63" s="329"/>
      <c r="D63" s="330"/>
      <c r="E63" s="218"/>
      <c r="F63" s="219"/>
      <c r="G63" s="219"/>
      <c r="H63" s="219"/>
      <c r="I63" s="219"/>
      <c r="J63" s="219"/>
      <c r="K63" s="219"/>
      <c r="L63" s="219"/>
      <c r="M63" s="219"/>
      <c r="N63" s="219"/>
      <c r="O63" s="219"/>
      <c r="P63" s="219"/>
      <c r="Q63" s="219"/>
      <c r="R63" s="219"/>
      <c r="S63" s="219"/>
      <c r="T63" s="219"/>
      <c r="U63" s="219"/>
      <c r="V63" s="219"/>
      <c r="W63" s="219"/>
      <c r="X63" s="219"/>
      <c r="Y63" s="219"/>
      <c r="Z63" s="219"/>
      <c r="AA63" s="219"/>
      <c r="AB63" s="219"/>
      <c r="AC63" s="274" t="str">
        <f t="shared" si="23"/>
        <v/>
      </c>
      <c r="AD63" s="275" t="str">
        <f>+'6. ACTIVIDAD 4'!C13</f>
        <v/>
      </c>
      <c r="AE63" s="276" t="e">
        <f t="shared" si="24"/>
        <v>#N/A</v>
      </c>
      <c r="AF63" s="78">
        <f t="shared" si="25"/>
        <v>0</v>
      </c>
      <c r="AG63" s="78">
        <f t="shared" si="26"/>
        <v>0</v>
      </c>
      <c r="AH63" s="78">
        <f>+IFERROR(AG63*AF63*VLOOKUP(B63,'2. RECURSOS-GASTOS'!$A$5:$R$18,18,0),0)</f>
        <v>0</v>
      </c>
    </row>
    <row r="64" spans="1:34" ht="63" customHeight="1" x14ac:dyDescent="0.4">
      <c r="A64" s="340"/>
      <c r="B64" s="328" t="str">
        <f>+IF('6. ACTIVIDAD 4'!A14&gt;"",'6. ACTIVIDAD 4'!A14,"")</f>
        <v/>
      </c>
      <c r="C64" s="329"/>
      <c r="D64" s="330"/>
      <c r="E64" s="218"/>
      <c r="F64" s="219"/>
      <c r="G64" s="219"/>
      <c r="H64" s="219"/>
      <c r="I64" s="219"/>
      <c r="J64" s="219"/>
      <c r="K64" s="219"/>
      <c r="L64" s="219"/>
      <c r="M64" s="219"/>
      <c r="N64" s="219"/>
      <c r="O64" s="219"/>
      <c r="P64" s="219"/>
      <c r="Q64" s="219"/>
      <c r="R64" s="219"/>
      <c r="S64" s="219"/>
      <c r="T64" s="219"/>
      <c r="U64" s="219"/>
      <c r="V64" s="219"/>
      <c r="W64" s="219"/>
      <c r="X64" s="219"/>
      <c r="Y64" s="219"/>
      <c r="Z64" s="219"/>
      <c r="AA64" s="219"/>
      <c r="AB64" s="219"/>
      <c r="AC64" s="274" t="str">
        <f t="shared" si="23"/>
        <v/>
      </c>
      <c r="AD64" s="275" t="str">
        <f>+'6. ACTIVIDAD 4'!C14</f>
        <v/>
      </c>
      <c r="AE64" s="276" t="e">
        <f t="shared" si="24"/>
        <v>#N/A</v>
      </c>
      <c r="AF64" s="78">
        <f t="shared" si="25"/>
        <v>0</v>
      </c>
      <c r="AG64" s="78">
        <f t="shared" si="26"/>
        <v>0</v>
      </c>
      <c r="AH64" s="78">
        <f>+IFERROR(AG64*AF64*VLOOKUP(B64,'2. RECURSOS-GASTOS'!$A$5:$R$18,18,0),0)</f>
        <v>0</v>
      </c>
    </row>
    <row r="65" spans="1:47" ht="63" customHeight="1" x14ac:dyDescent="0.4">
      <c r="A65" s="340"/>
      <c r="B65" s="328" t="str">
        <f>+IF('6. ACTIVIDAD 4'!A15&gt;"",'6. ACTIVIDAD 4'!A15,"")</f>
        <v/>
      </c>
      <c r="C65" s="329"/>
      <c r="D65" s="330"/>
      <c r="E65" s="218"/>
      <c r="F65" s="219"/>
      <c r="G65" s="219"/>
      <c r="H65" s="219"/>
      <c r="I65" s="219"/>
      <c r="J65" s="219"/>
      <c r="K65" s="219"/>
      <c r="L65" s="219"/>
      <c r="M65" s="219"/>
      <c r="N65" s="219"/>
      <c r="O65" s="219"/>
      <c r="P65" s="219"/>
      <c r="Q65" s="219"/>
      <c r="R65" s="219"/>
      <c r="S65" s="219"/>
      <c r="T65" s="219"/>
      <c r="U65" s="219"/>
      <c r="V65" s="219"/>
      <c r="W65" s="219"/>
      <c r="X65" s="219"/>
      <c r="Y65" s="219"/>
      <c r="Z65" s="219"/>
      <c r="AA65" s="219"/>
      <c r="AB65" s="220"/>
      <c r="AC65" s="274" t="str">
        <f t="shared" si="23"/>
        <v/>
      </c>
      <c r="AD65" s="275" t="str">
        <f>+'6. ACTIVIDAD 4'!C15</f>
        <v/>
      </c>
      <c r="AE65" s="276" t="e">
        <f t="shared" si="24"/>
        <v>#N/A</v>
      </c>
      <c r="AF65" s="78">
        <f t="shared" si="25"/>
        <v>0</v>
      </c>
      <c r="AG65" s="78">
        <f t="shared" si="26"/>
        <v>0</v>
      </c>
      <c r="AH65" s="78">
        <f>+IFERROR(AG65*AF65*VLOOKUP(B65,'2. RECURSOS-GASTOS'!$A$5:$R$18,18,0),0)</f>
        <v>0</v>
      </c>
    </row>
    <row r="66" spans="1:47" ht="63" customHeight="1" x14ac:dyDescent="0.4">
      <c r="A66" s="340"/>
      <c r="B66" s="328" t="str">
        <f>+IF('6. ACTIVIDAD 4'!A16&gt;"",'6. ACTIVIDAD 4'!A16,"")</f>
        <v/>
      </c>
      <c r="C66" s="329"/>
      <c r="D66" s="330"/>
      <c r="E66" s="218"/>
      <c r="F66" s="219"/>
      <c r="G66" s="219"/>
      <c r="H66" s="219"/>
      <c r="I66" s="219"/>
      <c r="J66" s="219"/>
      <c r="K66" s="219"/>
      <c r="L66" s="219"/>
      <c r="M66" s="219"/>
      <c r="N66" s="219"/>
      <c r="O66" s="219"/>
      <c r="P66" s="219"/>
      <c r="Q66" s="219"/>
      <c r="R66" s="219"/>
      <c r="S66" s="219"/>
      <c r="T66" s="219"/>
      <c r="U66" s="219"/>
      <c r="V66" s="219"/>
      <c r="W66" s="219"/>
      <c r="X66" s="219"/>
      <c r="Y66" s="219"/>
      <c r="Z66" s="219"/>
      <c r="AA66" s="219"/>
      <c r="AB66" s="220"/>
      <c r="AC66" s="274" t="str">
        <f t="shared" si="23"/>
        <v/>
      </c>
      <c r="AD66" s="275" t="str">
        <f>+'6. ACTIVIDAD 4'!C16</f>
        <v/>
      </c>
      <c r="AE66" s="276" t="e">
        <f t="shared" si="24"/>
        <v>#N/A</v>
      </c>
      <c r="AF66" s="78">
        <f t="shared" si="25"/>
        <v>0</v>
      </c>
      <c r="AG66" s="78">
        <f t="shared" si="26"/>
        <v>0</v>
      </c>
      <c r="AH66" s="78">
        <f>+IFERROR(AG66*AF66*VLOOKUP(B66,'2. RECURSOS-GASTOS'!$A$5:$R$18,18,0),0)</f>
        <v>0</v>
      </c>
    </row>
    <row r="67" spans="1:47" ht="63" customHeight="1" x14ac:dyDescent="0.4">
      <c r="A67" s="340"/>
      <c r="B67" s="328" t="str">
        <f>+IF('6. ACTIVIDAD 4'!A17&gt;"",'6. ACTIVIDAD 4'!A17,"")</f>
        <v/>
      </c>
      <c r="C67" s="329"/>
      <c r="D67" s="330"/>
      <c r="E67" s="218"/>
      <c r="F67" s="219"/>
      <c r="G67" s="219"/>
      <c r="H67" s="219"/>
      <c r="I67" s="219"/>
      <c r="J67" s="219"/>
      <c r="K67" s="219"/>
      <c r="L67" s="219"/>
      <c r="M67" s="219"/>
      <c r="N67" s="219"/>
      <c r="O67" s="219"/>
      <c r="P67" s="219"/>
      <c r="Q67" s="219"/>
      <c r="R67" s="219"/>
      <c r="S67" s="219"/>
      <c r="T67" s="219"/>
      <c r="U67" s="219"/>
      <c r="V67" s="219"/>
      <c r="W67" s="219"/>
      <c r="X67" s="219"/>
      <c r="Y67" s="219"/>
      <c r="Z67" s="219"/>
      <c r="AA67" s="219"/>
      <c r="AB67" s="220"/>
      <c r="AC67" s="274" t="str">
        <f t="shared" si="23"/>
        <v/>
      </c>
      <c r="AD67" s="275" t="str">
        <f>+'6. ACTIVIDAD 4'!C17</f>
        <v/>
      </c>
      <c r="AE67" s="276" t="e">
        <f t="shared" si="24"/>
        <v>#N/A</v>
      </c>
      <c r="AF67" s="78">
        <f>+SUMIFS($E67:$AB67,E$58:AB$58,1)</f>
        <v>0</v>
      </c>
      <c r="AG67" s="78">
        <f t="shared" si="26"/>
        <v>0</v>
      </c>
      <c r="AH67" s="78">
        <f>+IFERROR(AG67*AF67*VLOOKUP(B67,'2. RECURSOS-GASTOS'!$A$5:$R$18,18,0),0)</f>
        <v>0</v>
      </c>
    </row>
    <row r="68" spans="1:47" ht="63" customHeight="1" x14ac:dyDescent="0.4">
      <c r="A68" s="340"/>
      <c r="B68" s="328" t="str">
        <f>+IF('6. ACTIVIDAD 4'!A18&gt;"",'6. ACTIVIDAD 4'!A18,"")</f>
        <v/>
      </c>
      <c r="C68" s="329"/>
      <c r="D68" s="330"/>
      <c r="E68" s="218"/>
      <c r="F68" s="219"/>
      <c r="G68" s="219"/>
      <c r="H68" s="219"/>
      <c r="I68" s="219"/>
      <c r="J68" s="219"/>
      <c r="K68" s="219"/>
      <c r="L68" s="219"/>
      <c r="M68" s="219"/>
      <c r="N68" s="219"/>
      <c r="O68" s="219"/>
      <c r="P68" s="219"/>
      <c r="Q68" s="219"/>
      <c r="R68" s="219"/>
      <c r="S68" s="219"/>
      <c r="T68" s="219"/>
      <c r="U68" s="219"/>
      <c r="V68" s="219"/>
      <c r="W68" s="219"/>
      <c r="X68" s="219"/>
      <c r="Y68" s="219"/>
      <c r="Z68" s="219"/>
      <c r="AA68" s="219"/>
      <c r="AB68" s="220"/>
      <c r="AC68" s="274" t="str">
        <f t="shared" si="23"/>
        <v/>
      </c>
      <c r="AD68" s="275" t="str">
        <f>+'6. ACTIVIDAD 4'!C18</f>
        <v/>
      </c>
      <c r="AE68" s="276" t="e">
        <f t="shared" si="24"/>
        <v>#N/A</v>
      </c>
      <c r="AF68" s="78">
        <f t="shared" ref="AF68:AF73" si="27">+SUMIFS($E68:$AB68,E$58:AB$58,1)</f>
        <v>0</v>
      </c>
      <c r="AG68" s="78">
        <f t="shared" si="26"/>
        <v>0</v>
      </c>
      <c r="AH68" s="78">
        <f>+IFERROR(AG68*AF68*VLOOKUP(B68,'2. RECURSOS-GASTOS'!$A$5:$R$18,18,0),0)</f>
        <v>0</v>
      </c>
    </row>
    <row r="69" spans="1:47" ht="63" customHeight="1" x14ac:dyDescent="0.4">
      <c r="A69" s="340"/>
      <c r="B69" s="328" t="str">
        <f>+IF('6. ACTIVIDAD 4'!A19&gt;"",'6. ACTIVIDAD 4'!A19,"")</f>
        <v/>
      </c>
      <c r="C69" s="329"/>
      <c r="D69" s="330"/>
      <c r="E69" s="218"/>
      <c r="F69" s="219"/>
      <c r="G69" s="219"/>
      <c r="H69" s="219"/>
      <c r="I69" s="219"/>
      <c r="J69" s="219"/>
      <c r="K69" s="219"/>
      <c r="L69" s="219"/>
      <c r="M69" s="219"/>
      <c r="N69" s="219"/>
      <c r="O69" s="219"/>
      <c r="P69" s="219"/>
      <c r="Q69" s="219"/>
      <c r="R69" s="219"/>
      <c r="S69" s="219"/>
      <c r="T69" s="219"/>
      <c r="U69" s="219"/>
      <c r="V69" s="219"/>
      <c r="W69" s="219"/>
      <c r="X69" s="219"/>
      <c r="Y69" s="219"/>
      <c r="Z69" s="219"/>
      <c r="AA69" s="219"/>
      <c r="AB69" s="220"/>
      <c r="AC69" s="274" t="str">
        <f t="shared" si="23"/>
        <v/>
      </c>
      <c r="AD69" s="275" t="str">
        <f>+'6. ACTIVIDAD 4'!C19</f>
        <v/>
      </c>
      <c r="AE69" s="276" t="e">
        <f t="shared" si="24"/>
        <v>#N/A</v>
      </c>
      <c r="AF69" s="78">
        <f t="shared" si="27"/>
        <v>0</v>
      </c>
      <c r="AG69" s="78">
        <f t="shared" si="26"/>
        <v>0</v>
      </c>
      <c r="AH69" s="78">
        <f>+IFERROR(AG69*AF69*VLOOKUP(B69,'2. RECURSOS-GASTOS'!$A$5:$R$18,18,0),0)</f>
        <v>0</v>
      </c>
    </row>
    <row r="70" spans="1:47" ht="63" customHeight="1" x14ac:dyDescent="0.4">
      <c r="A70" s="340"/>
      <c r="B70" s="328" t="str">
        <f>+IF('6. ACTIVIDAD 4'!A20&gt;"",'6. ACTIVIDAD 4'!A20,"")</f>
        <v/>
      </c>
      <c r="C70" s="329"/>
      <c r="D70" s="330"/>
      <c r="E70" s="218"/>
      <c r="F70" s="219"/>
      <c r="G70" s="219"/>
      <c r="H70" s="219"/>
      <c r="I70" s="219"/>
      <c r="J70" s="219"/>
      <c r="K70" s="219"/>
      <c r="L70" s="219"/>
      <c r="M70" s="219"/>
      <c r="N70" s="219"/>
      <c r="O70" s="219"/>
      <c r="P70" s="219"/>
      <c r="Q70" s="219"/>
      <c r="R70" s="219"/>
      <c r="S70" s="219"/>
      <c r="T70" s="219"/>
      <c r="U70" s="219"/>
      <c r="V70" s="219"/>
      <c r="W70" s="219"/>
      <c r="X70" s="219"/>
      <c r="Y70" s="219"/>
      <c r="Z70" s="219"/>
      <c r="AA70" s="219"/>
      <c r="AB70" s="220"/>
      <c r="AC70" s="274" t="str">
        <f t="shared" si="23"/>
        <v/>
      </c>
      <c r="AD70" s="275" t="str">
        <f>+'6. ACTIVIDAD 4'!C20</f>
        <v/>
      </c>
      <c r="AE70" s="276" t="e">
        <f t="shared" si="24"/>
        <v>#N/A</v>
      </c>
      <c r="AF70" s="78">
        <f t="shared" si="27"/>
        <v>0</v>
      </c>
      <c r="AG70" s="78">
        <f t="shared" si="26"/>
        <v>0</v>
      </c>
      <c r="AH70" s="78">
        <f>+IFERROR(AG70*AF70*VLOOKUP(B70,'2. RECURSOS-GASTOS'!$A$5:$R$18,18,0),0)</f>
        <v>0</v>
      </c>
    </row>
    <row r="71" spans="1:47" ht="63" customHeight="1" x14ac:dyDescent="0.4">
      <c r="A71" s="340"/>
      <c r="B71" s="328" t="str">
        <f>+IF('6. ACTIVIDAD 4'!A21&gt;"",'6. ACTIVIDAD 4'!A21,"")</f>
        <v/>
      </c>
      <c r="C71" s="329"/>
      <c r="D71" s="330"/>
      <c r="E71" s="218"/>
      <c r="F71" s="219"/>
      <c r="G71" s="219"/>
      <c r="H71" s="219"/>
      <c r="I71" s="219"/>
      <c r="J71" s="219"/>
      <c r="K71" s="219"/>
      <c r="L71" s="219"/>
      <c r="M71" s="219"/>
      <c r="N71" s="219"/>
      <c r="O71" s="219"/>
      <c r="P71" s="219"/>
      <c r="Q71" s="219"/>
      <c r="R71" s="219"/>
      <c r="S71" s="219"/>
      <c r="T71" s="219"/>
      <c r="U71" s="219"/>
      <c r="V71" s="219"/>
      <c r="W71" s="219"/>
      <c r="X71" s="219"/>
      <c r="Y71" s="219"/>
      <c r="Z71" s="219"/>
      <c r="AA71" s="219"/>
      <c r="AB71" s="220"/>
      <c r="AC71" s="274" t="str">
        <f t="shared" si="23"/>
        <v/>
      </c>
      <c r="AD71" s="275" t="str">
        <f>+'6. ACTIVIDAD 4'!C21</f>
        <v/>
      </c>
      <c r="AE71" s="276" t="e">
        <f t="shared" si="24"/>
        <v>#N/A</v>
      </c>
      <c r="AF71" s="78">
        <f t="shared" si="27"/>
        <v>0</v>
      </c>
      <c r="AG71" s="78">
        <f t="shared" si="26"/>
        <v>0</v>
      </c>
      <c r="AH71" s="78">
        <f>+IFERROR(AG71*AF71*VLOOKUP(B71,'2. RECURSOS-GASTOS'!$A$5:$R$18,18,0),0)</f>
        <v>0</v>
      </c>
      <c r="AK71" s="162"/>
    </row>
    <row r="72" spans="1:47" ht="63" customHeight="1" x14ac:dyDescent="0.4">
      <c r="A72" s="340"/>
      <c r="B72" s="328" t="str">
        <f>+IF('6. ACTIVIDAD 4'!A22&gt;"",'6. ACTIVIDAD 4'!A22,"")</f>
        <v/>
      </c>
      <c r="C72" s="329"/>
      <c r="D72" s="330"/>
      <c r="E72" s="218"/>
      <c r="F72" s="219"/>
      <c r="G72" s="219"/>
      <c r="H72" s="219"/>
      <c r="I72" s="219"/>
      <c r="J72" s="219"/>
      <c r="K72" s="219"/>
      <c r="L72" s="219"/>
      <c r="M72" s="219"/>
      <c r="N72" s="219"/>
      <c r="O72" s="219"/>
      <c r="P72" s="219"/>
      <c r="Q72" s="219"/>
      <c r="R72" s="219"/>
      <c r="S72" s="219"/>
      <c r="T72" s="219"/>
      <c r="U72" s="219"/>
      <c r="V72" s="219"/>
      <c r="W72" s="219"/>
      <c r="X72" s="219"/>
      <c r="Y72" s="219"/>
      <c r="Z72" s="219"/>
      <c r="AA72" s="219"/>
      <c r="AB72" s="220"/>
      <c r="AC72" s="274" t="str">
        <f t="shared" si="23"/>
        <v/>
      </c>
      <c r="AD72" s="275" t="str">
        <f>+'6. ACTIVIDAD 4'!C22</f>
        <v/>
      </c>
      <c r="AE72" s="276" t="e">
        <f t="shared" si="24"/>
        <v>#N/A</v>
      </c>
      <c r="AF72" s="78">
        <f t="shared" si="27"/>
        <v>0</v>
      </c>
      <c r="AG72" s="78">
        <f t="shared" si="26"/>
        <v>0</v>
      </c>
      <c r="AH72" s="78">
        <f>+IFERROR(AG72*AF72*VLOOKUP(B72,'2. RECURSOS-GASTOS'!$A$5:$R$18,18,0),0)</f>
        <v>0</v>
      </c>
    </row>
    <row r="73" spans="1:47" ht="63" customHeight="1" thickBot="1" x14ac:dyDescent="0.45">
      <c r="A73" s="341"/>
      <c r="B73" s="342" t="str">
        <f>+IF('6. ACTIVIDAD 4'!A23&gt;"",'6. ACTIVIDAD 4'!A23,"")</f>
        <v/>
      </c>
      <c r="C73" s="343"/>
      <c r="D73" s="344"/>
      <c r="E73" s="224"/>
      <c r="F73" s="225"/>
      <c r="G73" s="225"/>
      <c r="H73" s="225"/>
      <c r="I73" s="225"/>
      <c r="J73" s="225"/>
      <c r="K73" s="225"/>
      <c r="L73" s="225"/>
      <c r="M73" s="225"/>
      <c r="N73" s="225"/>
      <c r="O73" s="225"/>
      <c r="P73" s="225"/>
      <c r="Q73" s="225"/>
      <c r="R73" s="225"/>
      <c r="S73" s="225"/>
      <c r="T73" s="225"/>
      <c r="U73" s="225"/>
      <c r="V73" s="225"/>
      <c r="W73" s="225"/>
      <c r="X73" s="225"/>
      <c r="Y73" s="225"/>
      <c r="Z73" s="225"/>
      <c r="AA73" s="225"/>
      <c r="AB73" s="226"/>
      <c r="AC73" s="291" t="str">
        <f t="shared" si="23"/>
        <v/>
      </c>
      <c r="AD73" s="292" t="str">
        <f>+'6. ACTIVIDAD 4'!C23</f>
        <v/>
      </c>
      <c r="AE73" s="293" t="e">
        <f t="shared" si="24"/>
        <v>#N/A</v>
      </c>
      <c r="AF73" s="78">
        <f t="shared" si="27"/>
        <v>0</v>
      </c>
      <c r="AG73" s="78">
        <f t="shared" si="26"/>
        <v>0</v>
      </c>
      <c r="AH73" s="78">
        <f>+IFERROR(AG73*AF73*VLOOKUP(B73,'2. RECURSOS-GASTOS'!$A$5:$R$18,18,0),0)</f>
        <v>0</v>
      </c>
    </row>
    <row r="74" spans="1:47" s="78" customFormat="1" ht="41.25" customHeight="1" x14ac:dyDescent="0.4">
      <c r="AO74" s="239"/>
      <c r="AP74" s="239"/>
      <c r="AQ74" s="239"/>
      <c r="AR74" s="239"/>
      <c r="AS74" s="239"/>
      <c r="AT74" s="239"/>
      <c r="AU74" s="239"/>
    </row>
    <row r="75" spans="1:47" s="78" customFormat="1" ht="46.5" customHeight="1" x14ac:dyDescent="0.4">
      <c r="E75" s="78">
        <f t="shared" ref="E75:AB75" ca="1" si="28">+IF(MAX(E76:E89)&gt;1,1,0)</f>
        <v>0</v>
      </c>
      <c r="F75" s="78">
        <f t="shared" ca="1" si="28"/>
        <v>0</v>
      </c>
      <c r="G75" s="78">
        <f t="shared" ca="1" si="28"/>
        <v>0</v>
      </c>
      <c r="H75" s="78">
        <f t="shared" ca="1" si="28"/>
        <v>0</v>
      </c>
      <c r="I75" s="78">
        <f t="shared" ca="1" si="28"/>
        <v>0</v>
      </c>
      <c r="J75" s="78">
        <f t="shared" ca="1" si="28"/>
        <v>0</v>
      </c>
      <c r="K75" s="78">
        <f t="shared" ca="1" si="28"/>
        <v>0</v>
      </c>
      <c r="L75" s="78">
        <f t="shared" ca="1" si="28"/>
        <v>0</v>
      </c>
      <c r="M75" s="78">
        <f t="shared" ca="1" si="28"/>
        <v>0</v>
      </c>
      <c r="N75" s="78">
        <f t="shared" ca="1" si="28"/>
        <v>0</v>
      </c>
      <c r="O75" s="78">
        <f t="shared" ca="1" si="28"/>
        <v>0</v>
      </c>
      <c r="P75" s="78">
        <f t="shared" ca="1" si="28"/>
        <v>0</v>
      </c>
      <c r="Q75" s="78">
        <f t="shared" ca="1" si="28"/>
        <v>0</v>
      </c>
      <c r="R75" s="78">
        <f t="shared" ca="1" si="28"/>
        <v>0</v>
      </c>
      <c r="S75" s="78">
        <f t="shared" ca="1" si="28"/>
        <v>0</v>
      </c>
      <c r="T75" s="78">
        <f t="shared" ca="1" si="28"/>
        <v>0</v>
      </c>
      <c r="U75" s="78">
        <f t="shared" ca="1" si="28"/>
        <v>0</v>
      </c>
      <c r="V75" s="78">
        <f t="shared" ca="1" si="28"/>
        <v>0</v>
      </c>
      <c r="W75" s="78">
        <f t="shared" ca="1" si="28"/>
        <v>0</v>
      </c>
      <c r="X75" s="78">
        <f t="shared" ca="1" si="28"/>
        <v>0</v>
      </c>
      <c r="Y75" s="78">
        <f t="shared" ca="1" si="28"/>
        <v>0</v>
      </c>
      <c r="Z75" s="78">
        <f t="shared" ca="1" si="28"/>
        <v>0</v>
      </c>
      <c r="AA75" s="78">
        <f t="shared" ca="1" si="28"/>
        <v>0</v>
      </c>
      <c r="AB75" s="78">
        <f t="shared" ca="1" si="28"/>
        <v>0</v>
      </c>
      <c r="AF75" s="163">
        <f>+'2. RECURSOS-GASTOS'!A5</f>
        <v>0</v>
      </c>
      <c r="AH75" s="162">
        <f t="shared" ref="AH75:AH88" si="29">+IFERROR(VLOOKUP(AF75,B$10:AH$22,33,0),0)</f>
        <v>0</v>
      </c>
      <c r="AI75" s="162">
        <f t="shared" ref="AI75:AI88" si="30">+IFERROR(VLOOKUP(AF75,B$27:AH$39,33,0),0)</f>
        <v>0</v>
      </c>
      <c r="AJ75" s="162">
        <f t="shared" ref="AJ75:AJ88" si="31">+IFERROR(VLOOKUP(AF75,B$44:AH$56,33,0),0)</f>
        <v>0</v>
      </c>
      <c r="AK75" s="162">
        <f t="shared" ref="AK75:AK88" si="32">+IFERROR(VLOOKUP(AF75,B$61:AH$73,33,0),0)</f>
        <v>0</v>
      </c>
      <c r="AL75" s="162">
        <f>SUM(AH75:AK75)</f>
        <v>0</v>
      </c>
      <c r="AM75" s="78">
        <f>+IFERROR(VLOOKUP(AF75,B$10:AH$22,31,0),0)</f>
        <v>0</v>
      </c>
      <c r="AN75" s="78">
        <f>+IFERROR(VLOOKUP(AF75,B$27:AH$39,31,0),0)</f>
        <v>0</v>
      </c>
      <c r="AO75" s="239">
        <f>+IFERROR(VLOOKUP(AF75,B$44:AH$56,31,0),0)</f>
        <v>0</v>
      </c>
      <c r="AP75" s="239">
        <f>+IFERROR(VLOOKUP(AF75,B$61:AH$73,31,0),0)</f>
        <v>0</v>
      </c>
      <c r="AQ75" s="239">
        <f>SUM(AM75:AP75)</f>
        <v>0</v>
      </c>
      <c r="AR75" s="239">
        <f t="shared" ref="AR75:AR88" si="33">+AQ75/A$1</f>
        <v>0</v>
      </c>
      <c r="AS75" s="239"/>
      <c r="AT75" s="239"/>
      <c r="AU75" s="239"/>
    </row>
    <row r="76" spans="1:47" s="78" customFormat="1" ht="46.5" customHeight="1" x14ac:dyDescent="0.4">
      <c r="A76" s="164">
        <f>+'2. RECURSOS-GASTOS'!A5</f>
        <v>0</v>
      </c>
      <c r="C76" s="78">
        <f ca="1">+IF(MAX(E76:AB76)&gt;1,1,0)</f>
        <v>0</v>
      </c>
      <c r="D76" s="78">
        <f ca="1">MAX(E76:AB76)</f>
        <v>0</v>
      </c>
      <c r="E76" s="78">
        <f ca="1">+SUMIF($B$27:$D$39,$A76,E$27:E$39)+SUMIF($B$10:$D$22,$A76,E$10:E$22)+SUMIF($B$44:$D$56,$A76,E$44:E$56)+SUMIF($B$61:$D$73,$A76,E$61:E$73)</f>
        <v>0</v>
      </c>
      <c r="F76" s="78">
        <f t="shared" ref="F76:AB87" ca="1" si="34">+SUMIF($B$27:$D$39,$A76,F$27:F$39)+SUMIF($B$10:$D$22,$A76,F$10:F$22)+SUMIF($B$44:$D$56,$A76,F$44:F$56)+SUMIF($B$61:$D$73,$A76,F$61:F$73)</f>
        <v>0</v>
      </c>
      <c r="G76" s="78">
        <f t="shared" ca="1" si="34"/>
        <v>0</v>
      </c>
      <c r="H76" s="78">
        <f t="shared" ca="1" si="34"/>
        <v>0</v>
      </c>
      <c r="I76" s="78">
        <f t="shared" ca="1" si="34"/>
        <v>0</v>
      </c>
      <c r="J76" s="78">
        <f t="shared" ca="1" si="34"/>
        <v>0</v>
      </c>
      <c r="K76" s="78">
        <f t="shared" ca="1" si="34"/>
        <v>0</v>
      </c>
      <c r="L76" s="78">
        <f t="shared" ca="1" si="34"/>
        <v>0</v>
      </c>
      <c r="M76" s="78">
        <f t="shared" ca="1" si="34"/>
        <v>0</v>
      </c>
      <c r="N76" s="78">
        <f t="shared" ca="1" si="34"/>
        <v>0</v>
      </c>
      <c r="O76" s="78">
        <f t="shared" ca="1" si="34"/>
        <v>0</v>
      </c>
      <c r="P76" s="78">
        <f t="shared" ca="1" si="34"/>
        <v>0</v>
      </c>
      <c r="Q76" s="78">
        <f t="shared" ca="1" si="34"/>
        <v>0</v>
      </c>
      <c r="R76" s="78">
        <f t="shared" ca="1" si="34"/>
        <v>0</v>
      </c>
      <c r="S76" s="78">
        <f t="shared" ca="1" si="34"/>
        <v>0</v>
      </c>
      <c r="T76" s="78">
        <f t="shared" ca="1" si="34"/>
        <v>0</v>
      </c>
      <c r="U76" s="78">
        <f t="shared" ca="1" si="34"/>
        <v>0</v>
      </c>
      <c r="V76" s="78">
        <f t="shared" ca="1" si="34"/>
        <v>0</v>
      </c>
      <c r="W76" s="78">
        <f t="shared" ca="1" si="34"/>
        <v>0</v>
      </c>
      <c r="X76" s="78">
        <f t="shared" ca="1" si="34"/>
        <v>0</v>
      </c>
      <c r="Y76" s="78">
        <f t="shared" ca="1" si="34"/>
        <v>0</v>
      </c>
      <c r="Z76" s="78">
        <f t="shared" ca="1" si="34"/>
        <v>0</v>
      </c>
      <c r="AA76" s="78">
        <f t="shared" ca="1" si="34"/>
        <v>0</v>
      </c>
      <c r="AB76" s="78">
        <f t="shared" ca="1" si="34"/>
        <v>0</v>
      </c>
      <c r="AF76" s="163">
        <f>+'2. RECURSOS-GASTOS'!A6</f>
        <v>0</v>
      </c>
      <c r="AH76" s="162">
        <f t="shared" si="29"/>
        <v>0</v>
      </c>
      <c r="AI76" s="162">
        <f t="shared" si="30"/>
        <v>0</v>
      </c>
      <c r="AJ76" s="162">
        <f t="shared" si="31"/>
        <v>0</v>
      </c>
      <c r="AK76" s="162">
        <f t="shared" si="32"/>
        <v>0</v>
      </c>
      <c r="AL76" s="162">
        <f t="shared" ref="AL76:AL88" si="35">SUM(AH76:AK76)</f>
        <v>0</v>
      </c>
      <c r="AM76" s="78">
        <f t="shared" ref="AM76:AM88" si="36">+IFERROR(VLOOKUP(AF76,B$10:AH$22,31,0),0)</f>
        <v>0</v>
      </c>
      <c r="AN76" s="78">
        <f t="shared" ref="AN76:AN88" si="37">+IFERROR(VLOOKUP(AF76,B$27:AH$39,31,0),0)</f>
        <v>0</v>
      </c>
      <c r="AO76" s="239">
        <f t="shared" ref="AO76:AO88" si="38">+IFERROR(VLOOKUP(AF76,B$44:AH$56,31,0),0)</f>
        <v>0</v>
      </c>
      <c r="AP76" s="239">
        <f t="shared" ref="AP76:AP88" si="39">+IFERROR(VLOOKUP(AF76,B$61:AH$73,31,0),0)</f>
        <v>0</v>
      </c>
      <c r="AQ76" s="239">
        <f t="shared" ref="AQ76:AQ88" si="40">SUM(AM76:AP76)</f>
        <v>0</v>
      </c>
      <c r="AR76" s="239">
        <f t="shared" si="33"/>
        <v>0</v>
      </c>
      <c r="AS76" s="239"/>
      <c r="AT76" s="239"/>
      <c r="AU76" s="239"/>
    </row>
    <row r="77" spans="1:47" s="78" customFormat="1" ht="46.5" customHeight="1" x14ac:dyDescent="0.4">
      <c r="A77" s="164">
        <f>+'2. RECURSOS-GASTOS'!A6</f>
        <v>0</v>
      </c>
      <c r="C77" s="78">
        <f t="shared" ref="C77:C89" ca="1" si="41">+IF(MAX(E77:AB77)&gt;1,1,0)</f>
        <v>0</v>
      </c>
      <c r="D77" s="78">
        <f t="shared" ref="D77:D89" ca="1" si="42">MAX(E77:AB77)</f>
        <v>0</v>
      </c>
      <c r="E77" s="78">
        <f t="shared" ref="E77:T89" ca="1" si="43">+SUMIF($B$27:$D$39,$A77,E$27:E$39)+SUMIF($B$10:$D$22,$A77,E$10:E$22)+SUMIF($B$44:$D$56,$A77,E$44:E$56)+SUMIF($B$61:$D$73,$A77,E$61:E$73)</f>
        <v>0</v>
      </c>
      <c r="F77" s="78">
        <f t="shared" ca="1" si="43"/>
        <v>0</v>
      </c>
      <c r="G77" s="78">
        <f t="shared" ca="1" si="43"/>
        <v>0</v>
      </c>
      <c r="H77" s="78">
        <f t="shared" ca="1" si="43"/>
        <v>0</v>
      </c>
      <c r="I77" s="78">
        <f t="shared" ca="1" si="43"/>
        <v>0</v>
      </c>
      <c r="J77" s="78">
        <f t="shared" ca="1" si="43"/>
        <v>0</v>
      </c>
      <c r="K77" s="78">
        <f t="shared" ca="1" si="43"/>
        <v>0</v>
      </c>
      <c r="L77" s="78">
        <f t="shared" ca="1" si="43"/>
        <v>0</v>
      </c>
      <c r="M77" s="78">
        <f t="shared" ca="1" si="43"/>
        <v>0</v>
      </c>
      <c r="N77" s="78">
        <f t="shared" ca="1" si="43"/>
        <v>0</v>
      </c>
      <c r="O77" s="78">
        <f t="shared" ca="1" si="43"/>
        <v>0</v>
      </c>
      <c r="P77" s="78">
        <f t="shared" ca="1" si="43"/>
        <v>0</v>
      </c>
      <c r="Q77" s="78">
        <f t="shared" ca="1" si="43"/>
        <v>0</v>
      </c>
      <c r="R77" s="78">
        <f t="shared" ca="1" si="43"/>
        <v>0</v>
      </c>
      <c r="S77" s="78">
        <f t="shared" ca="1" si="43"/>
        <v>0</v>
      </c>
      <c r="T77" s="78">
        <f t="shared" ca="1" si="43"/>
        <v>0</v>
      </c>
      <c r="U77" s="78">
        <f t="shared" ca="1" si="34"/>
        <v>0</v>
      </c>
      <c r="V77" s="78">
        <f t="shared" ca="1" si="34"/>
        <v>0</v>
      </c>
      <c r="W77" s="78">
        <f t="shared" ca="1" si="34"/>
        <v>0</v>
      </c>
      <c r="X77" s="78">
        <f t="shared" ca="1" si="34"/>
        <v>0</v>
      </c>
      <c r="Y77" s="78">
        <f t="shared" ca="1" si="34"/>
        <v>0</v>
      </c>
      <c r="Z77" s="78">
        <f t="shared" ca="1" si="34"/>
        <v>0</v>
      </c>
      <c r="AA77" s="78">
        <f t="shared" ca="1" si="34"/>
        <v>0</v>
      </c>
      <c r="AB77" s="78">
        <f t="shared" ca="1" si="34"/>
        <v>0</v>
      </c>
      <c r="AF77" s="163">
        <f>+'2. RECURSOS-GASTOS'!A7</f>
        <v>0</v>
      </c>
      <c r="AH77" s="162">
        <f t="shared" si="29"/>
        <v>0</v>
      </c>
      <c r="AI77" s="162">
        <f t="shared" si="30"/>
        <v>0</v>
      </c>
      <c r="AJ77" s="162">
        <f t="shared" si="31"/>
        <v>0</v>
      </c>
      <c r="AK77" s="162">
        <f t="shared" si="32"/>
        <v>0</v>
      </c>
      <c r="AL77" s="162">
        <f t="shared" si="35"/>
        <v>0</v>
      </c>
      <c r="AM77" s="78">
        <f t="shared" si="36"/>
        <v>0</v>
      </c>
      <c r="AN77" s="78">
        <f t="shared" si="37"/>
        <v>0</v>
      </c>
      <c r="AO77" s="239">
        <f t="shared" si="38"/>
        <v>0</v>
      </c>
      <c r="AP77" s="239">
        <f t="shared" si="39"/>
        <v>0</v>
      </c>
      <c r="AQ77" s="239">
        <f t="shared" si="40"/>
        <v>0</v>
      </c>
      <c r="AR77" s="239">
        <f t="shared" si="33"/>
        <v>0</v>
      </c>
      <c r="AS77" s="239"/>
      <c r="AT77" s="239"/>
      <c r="AU77" s="239"/>
    </row>
    <row r="78" spans="1:47" s="78" customFormat="1" ht="46.5" customHeight="1" x14ac:dyDescent="0.4">
      <c r="A78" s="164">
        <f>+'2. RECURSOS-GASTOS'!A7</f>
        <v>0</v>
      </c>
      <c r="C78" s="78">
        <f t="shared" ca="1" si="41"/>
        <v>0</v>
      </c>
      <c r="D78" s="78">
        <f t="shared" ca="1" si="42"/>
        <v>0</v>
      </c>
      <c r="E78" s="78">
        <f t="shared" ca="1" si="43"/>
        <v>0</v>
      </c>
      <c r="F78" s="78">
        <f t="shared" ca="1" si="34"/>
        <v>0</v>
      </c>
      <c r="G78" s="78">
        <f t="shared" ca="1" si="34"/>
        <v>0</v>
      </c>
      <c r="H78" s="78">
        <f t="shared" ca="1" si="34"/>
        <v>0</v>
      </c>
      <c r="I78" s="78">
        <f t="shared" ca="1" si="34"/>
        <v>0</v>
      </c>
      <c r="J78" s="78">
        <f t="shared" ca="1" si="34"/>
        <v>0</v>
      </c>
      <c r="K78" s="78">
        <f t="shared" ca="1" si="34"/>
        <v>0</v>
      </c>
      <c r="L78" s="78">
        <f t="shared" ca="1" si="34"/>
        <v>0</v>
      </c>
      <c r="M78" s="78">
        <f t="shared" ca="1" si="34"/>
        <v>0</v>
      </c>
      <c r="N78" s="78">
        <f t="shared" ca="1" si="34"/>
        <v>0</v>
      </c>
      <c r="O78" s="78">
        <f t="shared" ca="1" si="34"/>
        <v>0</v>
      </c>
      <c r="P78" s="78">
        <f t="shared" ca="1" si="34"/>
        <v>0</v>
      </c>
      <c r="Q78" s="78">
        <f t="shared" ca="1" si="34"/>
        <v>0</v>
      </c>
      <c r="R78" s="78">
        <f t="shared" ca="1" si="34"/>
        <v>0</v>
      </c>
      <c r="S78" s="78">
        <f t="shared" ca="1" si="34"/>
        <v>0</v>
      </c>
      <c r="T78" s="78">
        <f t="shared" ca="1" si="34"/>
        <v>0</v>
      </c>
      <c r="U78" s="78">
        <f t="shared" ca="1" si="34"/>
        <v>0</v>
      </c>
      <c r="V78" s="78">
        <f t="shared" ca="1" si="34"/>
        <v>0</v>
      </c>
      <c r="W78" s="78">
        <f t="shared" ca="1" si="34"/>
        <v>0</v>
      </c>
      <c r="X78" s="78">
        <f t="shared" ca="1" si="34"/>
        <v>0</v>
      </c>
      <c r="Y78" s="78">
        <f t="shared" ca="1" si="34"/>
        <v>0</v>
      </c>
      <c r="Z78" s="78">
        <f t="shared" ca="1" si="34"/>
        <v>0</v>
      </c>
      <c r="AA78" s="78">
        <f t="shared" ca="1" si="34"/>
        <v>0</v>
      </c>
      <c r="AB78" s="78">
        <f t="shared" ca="1" si="34"/>
        <v>0</v>
      </c>
      <c r="AF78" s="163">
        <f>+'2. RECURSOS-GASTOS'!A8</f>
        <v>0</v>
      </c>
      <c r="AH78" s="162">
        <f t="shared" si="29"/>
        <v>0</v>
      </c>
      <c r="AI78" s="162">
        <f t="shared" si="30"/>
        <v>0</v>
      </c>
      <c r="AJ78" s="162">
        <f t="shared" si="31"/>
        <v>0</v>
      </c>
      <c r="AK78" s="162">
        <f t="shared" si="32"/>
        <v>0</v>
      </c>
      <c r="AL78" s="162">
        <f t="shared" si="35"/>
        <v>0</v>
      </c>
      <c r="AM78" s="78">
        <f t="shared" si="36"/>
        <v>0</v>
      </c>
      <c r="AN78" s="78">
        <f t="shared" si="37"/>
        <v>0</v>
      </c>
      <c r="AO78" s="239">
        <f t="shared" si="38"/>
        <v>0</v>
      </c>
      <c r="AP78" s="239">
        <f t="shared" si="39"/>
        <v>0</v>
      </c>
      <c r="AQ78" s="239">
        <f t="shared" si="40"/>
        <v>0</v>
      </c>
      <c r="AR78" s="239">
        <f t="shared" si="33"/>
        <v>0</v>
      </c>
      <c r="AS78" s="239"/>
      <c r="AT78" s="239"/>
      <c r="AU78" s="239"/>
    </row>
    <row r="79" spans="1:47" s="78" customFormat="1" ht="46.5" customHeight="1" x14ac:dyDescent="0.4">
      <c r="A79" s="164">
        <f>+'2. RECURSOS-GASTOS'!A8</f>
        <v>0</v>
      </c>
      <c r="C79" s="78">
        <f t="shared" ca="1" si="41"/>
        <v>0</v>
      </c>
      <c r="D79" s="78">
        <f t="shared" ca="1" si="42"/>
        <v>0</v>
      </c>
      <c r="E79" s="78">
        <f t="shared" ca="1" si="43"/>
        <v>0</v>
      </c>
      <c r="F79" s="78">
        <f t="shared" ca="1" si="34"/>
        <v>0</v>
      </c>
      <c r="G79" s="78">
        <f t="shared" ca="1" si="34"/>
        <v>0</v>
      </c>
      <c r="H79" s="78">
        <f t="shared" ca="1" si="34"/>
        <v>0</v>
      </c>
      <c r="I79" s="78">
        <f t="shared" ca="1" si="34"/>
        <v>0</v>
      </c>
      <c r="J79" s="78">
        <f t="shared" ca="1" si="34"/>
        <v>0</v>
      </c>
      <c r="K79" s="78">
        <f t="shared" ca="1" si="34"/>
        <v>0</v>
      </c>
      <c r="L79" s="78">
        <f t="shared" ca="1" si="34"/>
        <v>0</v>
      </c>
      <c r="M79" s="78">
        <f t="shared" ca="1" si="34"/>
        <v>0</v>
      </c>
      <c r="N79" s="78">
        <f t="shared" ca="1" si="34"/>
        <v>0</v>
      </c>
      <c r="O79" s="78">
        <f t="shared" ca="1" si="34"/>
        <v>0</v>
      </c>
      <c r="P79" s="78">
        <f t="shared" ca="1" si="34"/>
        <v>0</v>
      </c>
      <c r="Q79" s="78">
        <f t="shared" ca="1" si="34"/>
        <v>0</v>
      </c>
      <c r="R79" s="78">
        <f t="shared" ca="1" si="34"/>
        <v>0</v>
      </c>
      <c r="S79" s="78">
        <f t="shared" ca="1" si="34"/>
        <v>0</v>
      </c>
      <c r="T79" s="78">
        <f t="shared" ca="1" si="34"/>
        <v>0</v>
      </c>
      <c r="U79" s="78">
        <f t="shared" ca="1" si="34"/>
        <v>0</v>
      </c>
      <c r="V79" s="78">
        <f t="shared" ca="1" si="34"/>
        <v>0</v>
      </c>
      <c r="W79" s="78">
        <f t="shared" ca="1" si="34"/>
        <v>0</v>
      </c>
      <c r="X79" s="78">
        <f t="shared" ca="1" si="34"/>
        <v>0</v>
      </c>
      <c r="Y79" s="78">
        <f t="shared" ca="1" si="34"/>
        <v>0</v>
      </c>
      <c r="Z79" s="78">
        <f t="shared" ca="1" si="34"/>
        <v>0</v>
      </c>
      <c r="AA79" s="78">
        <f t="shared" ca="1" si="34"/>
        <v>0</v>
      </c>
      <c r="AB79" s="78">
        <f t="shared" ca="1" si="34"/>
        <v>0</v>
      </c>
      <c r="AF79" s="163">
        <f>+'2. RECURSOS-GASTOS'!A9</f>
        <v>0</v>
      </c>
      <c r="AH79" s="162">
        <f t="shared" si="29"/>
        <v>0</v>
      </c>
      <c r="AI79" s="162">
        <f t="shared" si="30"/>
        <v>0</v>
      </c>
      <c r="AJ79" s="162">
        <f t="shared" si="31"/>
        <v>0</v>
      </c>
      <c r="AK79" s="162">
        <f t="shared" si="32"/>
        <v>0</v>
      </c>
      <c r="AL79" s="162">
        <f t="shared" si="35"/>
        <v>0</v>
      </c>
      <c r="AM79" s="78">
        <f t="shared" si="36"/>
        <v>0</v>
      </c>
      <c r="AN79" s="78">
        <f t="shared" si="37"/>
        <v>0</v>
      </c>
      <c r="AO79" s="239">
        <f t="shared" si="38"/>
        <v>0</v>
      </c>
      <c r="AP79" s="239">
        <f t="shared" si="39"/>
        <v>0</v>
      </c>
      <c r="AQ79" s="239">
        <f t="shared" si="40"/>
        <v>0</v>
      </c>
      <c r="AR79" s="239">
        <f t="shared" si="33"/>
        <v>0</v>
      </c>
      <c r="AS79" s="239"/>
      <c r="AT79" s="239"/>
      <c r="AU79" s="239"/>
    </row>
    <row r="80" spans="1:47" s="78" customFormat="1" ht="46.5" customHeight="1" x14ac:dyDescent="0.4">
      <c r="A80" s="164">
        <f>+'2. RECURSOS-GASTOS'!A9</f>
        <v>0</v>
      </c>
      <c r="C80" s="78">
        <f t="shared" ca="1" si="41"/>
        <v>0</v>
      </c>
      <c r="D80" s="78">
        <f t="shared" ca="1" si="42"/>
        <v>0</v>
      </c>
      <c r="E80" s="78">
        <f t="shared" ca="1" si="43"/>
        <v>0</v>
      </c>
      <c r="F80" s="78">
        <f t="shared" ca="1" si="34"/>
        <v>0</v>
      </c>
      <c r="G80" s="78">
        <f t="shared" ca="1" si="34"/>
        <v>0</v>
      </c>
      <c r="H80" s="78">
        <f t="shared" ca="1" si="34"/>
        <v>0</v>
      </c>
      <c r="I80" s="78">
        <f t="shared" ca="1" si="34"/>
        <v>0</v>
      </c>
      <c r="J80" s="78">
        <f t="shared" ca="1" si="34"/>
        <v>0</v>
      </c>
      <c r="K80" s="78">
        <f t="shared" ca="1" si="34"/>
        <v>0</v>
      </c>
      <c r="L80" s="78">
        <f t="shared" ca="1" si="34"/>
        <v>0</v>
      </c>
      <c r="M80" s="78">
        <f t="shared" ca="1" si="34"/>
        <v>0</v>
      </c>
      <c r="N80" s="78">
        <f t="shared" ca="1" si="34"/>
        <v>0</v>
      </c>
      <c r="O80" s="78">
        <f t="shared" ca="1" si="34"/>
        <v>0</v>
      </c>
      <c r="P80" s="78">
        <f t="shared" ca="1" si="34"/>
        <v>0</v>
      </c>
      <c r="Q80" s="78">
        <f t="shared" ca="1" si="34"/>
        <v>0</v>
      </c>
      <c r="R80" s="78">
        <f t="shared" ca="1" si="34"/>
        <v>0</v>
      </c>
      <c r="S80" s="78">
        <f t="shared" ca="1" si="34"/>
        <v>0</v>
      </c>
      <c r="T80" s="78">
        <f t="shared" ca="1" si="34"/>
        <v>0</v>
      </c>
      <c r="U80" s="78">
        <f t="shared" ca="1" si="34"/>
        <v>0</v>
      </c>
      <c r="V80" s="78">
        <f t="shared" ca="1" si="34"/>
        <v>0</v>
      </c>
      <c r="W80" s="78">
        <f t="shared" ca="1" si="34"/>
        <v>0</v>
      </c>
      <c r="X80" s="78">
        <f t="shared" ca="1" si="34"/>
        <v>0</v>
      </c>
      <c r="Y80" s="78">
        <f t="shared" ca="1" si="34"/>
        <v>0</v>
      </c>
      <c r="Z80" s="78">
        <f t="shared" ca="1" si="34"/>
        <v>0</v>
      </c>
      <c r="AA80" s="78">
        <f t="shared" ca="1" si="34"/>
        <v>0</v>
      </c>
      <c r="AB80" s="78">
        <f t="shared" ca="1" si="34"/>
        <v>0</v>
      </c>
      <c r="AF80" s="163">
        <f>+'2. RECURSOS-GASTOS'!A10</f>
        <v>0</v>
      </c>
      <c r="AH80" s="162">
        <f t="shared" si="29"/>
        <v>0</v>
      </c>
      <c r="AI80" s="162">
        <f t="shared" si="30"/>
        <v>0</v>
      </c>
      <c r="AJ80" s="162">
        <f t="shared" si="31"/>
        <v>0</v>
      </c>
      <c r="AK80" s="162">
        <f t="shared" si="32"/>
        <v>0</v>
      </c>
      <c r="AL80" s="162">
        <f t="shared" si="35"/>
        <v>0</v>
      </c>
      <c r="AM80" s="78">
        <f t="shared" si="36"/>
        <v>0</v>
      </c>
      <c r="AN80" s="78">
        <f t="shared" si="37"/>
        <v>0</v>
      </c>
      <c r="AO80" s="239">
        <f t="shared" si="38"/>
        <v>0</v>
      </c>
      <c r="AP80" s="239">
        <f t="shared" si="39"/>
        <v>0</v>
      </c>
      <c r="AQ80" s="239">
        <f t="shared" si="40"/>
        <v>0</v>
      </c>
      <c r="AR80" s="239">
        <f t="shared" si="33"/>
        <v>0</v>
      </c>
      <c r="AS80" s="239"/>
      <c r="AT80" s="239"/>
      <c r="AU80" s="239"/>
    </row>
    <row r="81" spans="1:47" s="78" customFormat="1" ht="46.5" customHeight="1" x14ac:dyDescent="0.4">
      <c r="A81" s="164">
        <f>+'2. RECURSOS-GASTOS'!A10</f>
        <v>0</v>
      </c>
      <c r="C81" s="78">
        <f t="shared" ca="1" si="41"/>
        <v>0</v>
      </c>
      <c r="D81" s="78">
        <f t="shared" ca="1" si="42"/>
        <v>0</v>
      </c>
      <c r="E81" s="78">
        <f t="shared" ca="1" si="43"/>
        <v>0</v>
      </c>
      <c r="F81" s="78">
        <f t="shared" ca="1" si="34"/>
        <v>0</v>
      </c>
      <c r="G81" s="78">
        <f t="shared" ca="1" si="34"/>
        <v>0</v>
      </c>
      <c r="H81" s="78">
        <f t="shared" ca="1" si="34"/>
        <v>0</v>
      </c>
      <c r="I81" s="78">
        <f t="shared" ca="1" si="34"/>
        <v>0</v>
      </c>
      <c r="J81" s="78">
        <f t="shared" ca="1" si="34"/>
        <v>0</v>
      </c>
      <c r="K81" s="78">
        <f t="shared" ca="1" si="34"/>
        <v>0</v>
      </c>
      <c r="L81" s="78">
        <f t="shared" ca="1" si="34"/>
        <v>0</v>
      </c>
      <c r="M81" s="78">
        <f t="shared" ca="1" si="34"/>
        <v>0</v>
      </c>
      <c r="N81" s="78">
        <f t="shared" ca="1" si="34"/>
        <v>0</v>
      </c>
      <c r="O81" s="78">
        <f t="shared" ca="1" si="34"/>
        <v>0</v>
      </c>
      <c r="P81" s="78">
        <f t="shared" ca="1" si="34"/>
        <v>0</v>
      </c>
      <c r="Q81" s="78">
        <f t="shared" ca="1" si="34"/>
        <v>0</v>
      </c>
      <c r="R81" s="78">
        <f t="shared" ca="1" si="34"/>
        <v>0</v>
      </c>
      <c r="S81" s="78">
        <f t="shared" ca="1" si="34"/>
        <v>0</v>
      </c>
      <c r="T81" s="78">
        <f t="shared" ca="1" si="34"/>
        <v>0</v>
      </c>
      <c r="U81" s="78">
        <f t="shared" ca="1" si="34"/>
        <v>0</v>
      </c>
      <c r="V81" s="78">
        <f t="shared" ca="1" si="34"/>
        <v>0</v>
      </c>
      <c r="W81" s="78">
        <f t="shared" ca="1" si="34"/>
        <v>0</v>
      </c>
      <c r="X81" s="78">
        <f t="shared" ca="1" si="34"/>
        <v>0</v>
      </c>
      <c r="Y81" s="78">
        <f t="shared" ca="1" si="34"/>
        <v>0</v>
      </c>
      <c r="Z81" s="78">
        <f t="shared" ca="1" si="34"/>
        <v>0</v>
      </c>
      <c r="AA81" s="78">
        <f t="shared" ca="1" si="34"/>
        <v>0</v>
      </c>
      <c r="AB81" s="78">
        <f t="shared" ca="1" si="34"/>
        <v>0</v>
      </c>
      <c r="AF81" s="163">
        <f>+'2. RECURSOS-GASTOS'!A11</f>
        <v>0</v>
      </c>
      <c r="AH81" s="162">
        <f t="shared" si="29"/>
        <v>0</v>
      </c>
      <c r="AI81" s="162">
        <f t="shared" si="30"/>
        <v>0</v>
      </c>
      <c r="AJ81" s="162">
        <f t="shared" si="31"/>
        <v>0</v>
      </c>
      <c r="AK81" s="162">
        <f t="shared" si="32"/>
        <v>0</v>
      </c>
      <c r="AL81" s="162">
        <f t="shared" si="35"/>
        <v>0</v>
      </c>
      <c r="AM81" s="78">
        <f t="shared" si="36"/>
        <v>0</v>
      </c>
      <c r="AN81" s="78">
        <f t="shared" si="37"/>
        <v>0</v>
      </c>
      <c r="AO81" s="239">
        <f t="shared" si="38"/>
        <v>0</v>
      </c>
      <c r="AP81" s="239">
        <f t="shared" si="39"/>
        <v>0</v>
      </c>
      <c r="AQ81" s="239">
        <f t="shared" si="40"/>
        <v>0</v>
      </c>
      <c r="AR81" s="239">
        <f t="shared" si="33"/>
        <v>0</v>
      </c>
      <c r="AS81" s="239"/>
      <c r="AT81" s="239"/>
      <c r="AU81" s="239"/>
    </row>
    <row r="82" spans="1:47" s="78" customFormat="1" x14ac:dyDescent="0.4">
      <c r="A82" s="164">
        <f>+'2. RECURSOS-GASTOS'!A11</f>
        <v>0</v>
      </c>
      <c r="C82" s="78">
        <f t="shared" ca="1" si="41"/>
        <v>0</v>
      </c>
      <c r="D82" s="78">
        <f t="shared" ca="1" si="42"/>
        <v>0</v>
      </c>
      <c r="E82" s="78">
        <f t="shared" ca="1" si="43"/>
        <v>0</v>
      </c>
      <c r="F82" s="78">
        <f t="shared" ca="1" si="34"/>
        <v>0</v>
      </c>
      <c r="G82" s="78">
        <f t="shared" ca="1" si="34"/>
        <v>0</v>
      </c>
      <c r="H82" s="78">
        <f t="shared" ca="1" si="34"/>
        <v>0</v>
      </c>
      <c r="I82" s="78">
        <f t="shared" ca="1" si="34"/>
        <v>0</v>
      </c>
      <c r="J82" s="78">
        <f t="shared" ca="1" si="34"/>
        <v>0</v>
      </c>
      <c r="K82" s="78">
        <f t="shared" ca="1" si="34"/>
        <v>0</v>
      </c>
      <c r="L82" s="78">
        <f t="shared" ca="1" si="34"/>
        <v>0</v>
      </c>
      <c r="M82" s="78">
        <f t="shared" ca="1" si="34"/>
        <v>0</v>
      </c>
      <c r="N82" s="78">
        <f t="shared" ca="1" si="34"/>
        <v>0</v>
      </c>
      <c r="O82" s="78">
        <f t="shared" ca="1" si="34"/>
        <v>0</v>
      </c>
      <c r="P82" s="78">
        <f t="shared" ca="1" si="34"/>
        <v>0</v>
      </c>
      <c r="Q82" s="78">
        <f t="shared" ca="1" si="34"/>
        <v>0</v>
      </c>
      <c r="R82" s="78">
        <f t="shared" ca="1" si="34"/>
        <v>0</v>
      </c>
      <c r="S82" s="78">
        <f t="shared" ca="1" si="34"/>
        <v>0</v>
      </c>
      <c r="T82" s="78">
        <f t="shared" ca="1" si="34"/>
        <v>0</v>
      </c>
      <c r="U82" s="78">
        <f t="shared" ca="1" si="34"/>
        <v>0</v>
      </c>
      <c r="V82" s="78">
        <f t="shared" ca="1" si="34"/>
        <v>0</v>
      </c>
      <c r="W82" s="78">
        <f t="shared" ca="1" si="34"/>
        <v>0</v>
      </c>
      <c r="X82" s="78">
        <f t="shared" ca="1" si="34"/>
        <v>0</v>
      </c>
      <c r="Y82" s="78">
        <f t="shared" ca="1" si="34"/>
        <v>0</v>
      </c>
      <c r="Z82" s="78">
        <f t="shared" ca="1" si="34"/>
        <v>0</v>
      </c>
      <c r="AA82" s="78">
        <f t="shared" ca="1" si="34"/>
        <v>0</v>
      </c>
      <c r="AB82" s="78">
        <f t="shared" ca="1" si="34"/>
        <v>0</v>
      </c>
      <c r="AF82" s="163">
        <f>+'2. RECURSOS-GASTOS'!A12</f>
        <v>0</v>
      </c>
      <c r="AH82" s="162">
        <f t="shared" si="29"/>
        <v>0</v>
      </c>
      <c r="AI82" s="162">
        <f t="shared" si="30"/>
        <v>0</v>
      </c>
      <c r="AJ82" s="162">
        <f t="shared" si="31"/>
        <v>0</v>
      </c>
      <c r="AK82" s="162">
        <f t="shared" si="32"/>
        <v>0</v>
      </c>
      <c r="AL82" s="162">
        <f t="shared" si="35"/>
        <v>0</v>
      </c>
      <c r="AM82" s="78">
        <f t="shared" si="36"/>
        <v>0</v>
      </c>
      <c r="AN82" s="78">
        <f t="shared" si="37"/>
        <v>0</v>
      </c>
      <c r="AO82" s="239">
        <f t="shared" si="38"/>
        <v>0</v>
      </c>
      <c r="AP82" s="239">
        <f t="shared" si="39"/>
        <v>0</v>
      </c>
      <c r="AQ82" s="239">
        <f t="shared" si="40"/>
        <v>0</v>
      </c>
      <c r="AR82" s="239">
        <f t="shared" si="33"/>
        <v>0</v>
      </c>
      <c r="AS82" s="239"/>
      <c r="AT82" s="239"/>
      <c r="AU82" s="239"/>
    </row>
    <row r="83" spans="1:47" s="78" customFormat="1" x14ac:dyDescent="0.4">
      <c r="A83" s="164">
        <f>+'2. RECURSOS-GASTOS'!A12</f>
        <v>0</v>
      </c>
      <c r="C83" s="78">
        <f t="shared" ca="1" si="41"/>
        <v>0</v>
      </c>
      <c r="D83" s="78">
        <f t="shared" ca="1" si="42"/>
        <v>0</v>
      </c>
      <c r="E83" s="78">
        <f t="shared" ca="1" si="43"/>
        <v>0</v>
      </c>
      <c r="F83" s="78">
        <f t="shared" ca="1" si="34"/>
        <v>0</v>
      </c>
      <c r="G83" s="78">
        <f t="shared" ca="1" si="34"/>
        <v>0</v>
      </c>
      <c r="H83" s="78">
        <f t="shared" ca="1" si="34"/>
        <v>0</v>
      </c>
      <c r="I83" s="78">
        <f t="shared" ca="1" si="34"/>
        <v>0</v>
      </c>
      <c r="J83" s="78">
        <f t="shared" ca="1" si="34"/>
        <v>0</v>
      </c>
      <c r="K83" s="78">
        <f t="shared" ca="1" si="34"/>
        <v>0</v>
      </c>
      <c r="L83" s="78">
        <f t="shared" ca="1" si="34"/>
        <v>0</v>
      </c>
      <c r="M83" s="78">
        <f t="shared" ca="1" si="34"/>
        <v>0</v>
      </c>
      <c r="N83" s="78">
        <f t="shared" ca="1" si="34"/>
        <v>0</v>
      </c>
      <c r="O83" s="78">
        <f t="shared" ca="1" si="34"/>
        <v>0</v>
      </c>
      <c r="P83" s="78">
        <f t="shared" ca="1" si="34"/>
        <v>0</v>
      </c>
      <c r="Q83" s="78">
        <f t="shared" ca="1" si="34"/>
        <v>0</v>
      </c>
      <c r="R83" s="78">
        <f t="shared" ca="1" si="34"/>
        <v>0</v>
      </c>
      <c r="S83" s="78">
        <f t="shared" ca="1" si="34"/>
        <v>0</v>
      </c>
      <c r="T83" s="78">
        <f t="shared" ca="1" si="34"/>
        <v>0</v>
      </c>
      <c r="U83" s="78">
        <f t="shared" ca="1" si="34"/>
        <v>0</v>
      </c>
      <c r="V83" s="78">
        <f t="shared" ca="1" si="34"/>
        <v>0</v>
      </c>
      <c r="W83" s="78">
        <f t="shared" ca="1" si="34"/>
        <v>0</v>
      </c>
      <c r="X83" s="78">
        <f t="shared" ca="1" si="34"/>
        <v>0</v>
      </c>
      <c r="Y83" s="78">
        <f t="shared" ca="1" si="34"/>
        <v>0</v>
      </c>
      <c r="Z83" s="78">
        <f t="shared" ca="1" si="34"/>
        <v>0</v>
      </c>
      <c r="AA83" s="78">
        <f t="shared" ca="1" si="34"/>
        <v>0</v>
      </c>
      <c r="AB83" s="78">
        <f t="shared" ca="1" si="34"/>
        <v>0</v>
      </c>
      <c r="AF83" s="163">
        <f>+'2. RECURSOS-GASTOS'!A13</f>
        <v>0</v>
      </c>
      <c r="AH83" s="162">
        <f t="shared" si="29"/>
        <v>0</v>
      </c>
      <c r="AI83" s="162">
        <f t="shared" si="30"/>
        <v>0</v>
      </c>
      <c r="AJ83" s="162">
        <f t="shared" si="31"/>
        <v>0</v>
      </c>
      <c r="AK83" s="162">
        <f t="shared" si="32"/>
        <v>0</v>
      </c>
      <c r="AL83" s="162">
        <f t="shared" si="35"/>
        <v>0</v>
      </c>
      <c r="AM83" s="78">
        <f t="shared" si="36"/>
        <v>0</v>
      </c>
      <c r="AN83" s="78">
        <f t="shared" si="37"/>
        <v>0</v>
      </c>
      <c r="AO83" s="239">
        <f t="shared" si="38"/>
        <v>0</v>
      </c>
      <c r="AP83" s="239">
        <f t="shared" si="39"/>
        <v>0</v>
      </c>
      <c r="AQ83" s="239">
        <f t="shared" si="40"/>
        <v>0</v>
      </c>
      <c r="AR83" s="239">
        <f t="shared" si="33"/>
        <v>0</v>
      </c>
      <c r="AS83" s="239"/>
      <c r="AT83" s="239"/>
      <c r="AU83" s="239"/>
    </row>
    <row r="84" spans="1:47" s="78" customFormat="1" x14ac:dyDescent="0.4">
      <c r="A84" s="164">
        <f>+'2. RECURSOS-GASTOS'!A13</f>
        <v>0</v>
      </c>
      <c r="C84" s="78">
        <f t="shared" ca="1" si="41"/>
        <v>0</v>
      </c>
      <c r="D84" s="78">
        <f t="shared" ca="1" si="42"/>
        <v>0</v>
      </c>
      <c r="E84" s="78">
        <f t="shared" ca="1" si="43"/>
        <v>0</v>
      </c>
      <c r="F84" s="78">
        <f t="shared" ca="1" si="34"/>
        <v>0</v>
      </c>
      <c r="G84" s="78">
        <f t="shared" ca="1" si="34"/>
        <v>0</v>
      </c>
      <c r="H84" s="78">
        <f t="shared" ca="1" si="34"/>
        <v>0</v>
      </c>
      <c r="I84" s="78">
        <f t="shared" ca="1" si="34"/>
        <v>0</v>
      </c>
      <c r="J84" s="78">
        <f t="shared" ca="1" si="34"/>
        <v>0</v>
      </c>
      <c r="K84" s="78">
        <f t="shared" ca="1" si="34"/>
        <v>0</v>
      </c>
      <c r="L84" s="78">
        <f t="shared" ca="1" si="34"/>
        <v>0</v>
      </c>
      <c r="M84" s="78">
        <f t="shared" ca="1" si="34"/>
        <v>0</v>
      </c>
      <c r="N84" s="78">
        <f t="shared" ca="1" si="34"/>
        <v>0</v>
      </c>
      <c r="O84" s="78">
        <f t="shared" ca="1" si="34"/>
        <v>0</v>
      </c>
      <c r="P84" s="78">
        <f t="shared" ca="1" si="34"/>
        <v>0</v>
      </c>
      <c r="Q84" s="78">
        <f t="shared" ca="1" si="34"/>
        <v>0</v>
      </c>
      <c r="R84" s="78">
        <f t="shared" ca="1" si="34"/>
        <v>0</v>
      </c>
      <c r="S84" s="78">
        <f t="shared" ca="1" si="34"/>
        <v>0</v>
      </c>
      <c r="T84" s="78">
        <f t="shared" ca="1" si="34"/>
        <v>0</v>
      </c>
      <c r="U84" s="78">
        <f t="shared" ca="1" si="34"/>
        <v>0</v>
      </c>
      <c r="V84" s="78">
        <f t="shared" ca="1" si="34"/>
        <v>0</v>
      </c>
      <c r="W84" s="78">
        <f t="shared" ca="1" si="34"/>
        <v>0</v>
      </c>
      <c r="X84" s="78">
        <f t="shared" ca="1" si="34"/>
        <v>0</v>
      </c>
      <c r="Y84" s="78">
        <f t="shared" ca="1" si="34"/>
        <v>0</v>
      </c>
      <c r="Z84" s="78">
        <f t="shared" ca="1" si="34"/>
        <v>0</v>
      </c>
      <c r="AA84" s="78">
        <f t="shared" ca="1" si="34"/>
        <v>0</v>
      </c>
      <c r="AB84" s="78">
        <f t="shared" ca="1" si="34"/>
        <v>0</v>
      </c>
      <c r="AF84" s="163">
        <f>+'2. RECURSOS-GASTOS'!A14</f>
        <v>0</v>
      </c>
      <c r="AH84" s="162">
        <f t="shared" si="29"/>
        <v>0</v>
      </c>
      <c r="AI84" s="162">
        <f t="shared" si="30"/>
        <v>0</v>
      </c>
      <c r="AJ84" s="162">
        <f t="shared" si="31"/>
        <v>0</v>
      </c>
      <c r="AK84" s="162">
        <f t="shared" si="32"/>
        <v>0</v>
      </c>
      <c r="AL84" s="162">
        <f t="shared" si="35"/>
        <v>0</v>
      </c>
      <c r="AM84" s="78">
        <f t="shared" si="36"/>
        <v>0</v>
      </c>
      <c r="AN84" s="78">
        <f t="shared" si="37"/>
        <v>0</v>
      </c>
      <c r="AO84" s="239">
        <f t="shared" si="38"/>
        <v>0</v>
      </c>
      <c r="AP84" s="239">
        <f t="shared" si="39"/>
        <v>0</v>
      </c>
      <c r="AQ84" s="239">
        <f t="shared" si="40"/>
        <v>0</v>
      </c>
      <c r="AR84" s="239">
        <f t="shared" si="33"/>
        <v>0</v>
      </c>
      <c r="AS84" s="239"/>
      <c r="AT84" s="239"/>
      <c r="AU84" s="239"/>
    </row>
    <row r="85" spans="1:47" s="78" customFormat="1" x14ac:dyDescent="0.4">
      <c r="A85" s="164">
        <f>+'2. RECURSOS-GASTOS'!A14</f>
        <v>0</v>
      </c>
      <c r="C85" s="78">
        <f t="shared" ca="1" si="41"/>
        <v>0</v>
      </c>
      <c r="D85" s="78">
        <f t="shared" ca="1" si="42"/>
        <v>0</v>
      </c>
      <c r="E85" s="78">
        <f t="shared" ca="1" si="43"/>
        <v>0</v>
      </c>
      <c r="F85" s="78">
        <f t="shared" ca="1" si="34"/>
        <v>0</v>
      </c>
      <c r="G85" s="78">
        <f t="shared" ca="1" si="34"/>
        <v>0</v>
      </c>
      <c r="H85" s="78">
        <f t="shared" ca="1" si="34"/>
        <v>0</v>
      </c>
      <c r="I85" s="78">
        <f t="shared" ca="1" si="34"/>
        <v>0</v>
      </c>
      <c r="J85" s="78">
        <f t="shared" ca="1" si="34"/>
        <v>0</v>
      </c>
      <c r="K85" s="78">
        <f t="shared" ca="1" si="34"/>
        <v>0</v>
      </c>
      <c r="L85" s="78">
        <f t="shared" ca="1" si="34"/>
        <v>0</v>
      </c>
      <c r="M85" s="78">
        <f t="shared" ca="1" si="34"/>
        <v>0</v>
      </c>
      <c r="N85" s="78">
        <f t="shared" ca="1" si="34"/>
        <v>0</v>
      </c>
      <c r="O85" s="78">
        <f t="shared" ca="1" si="34"/>
        <v>0</v>
      </c>
      <c r="P85" s="78">
        <f t="shared" ca="1" si="34"/>
        <v>0</v>
      </c>
      <c r="Q85" s="78">
        <f t="shared" ca="1" si="34"/>
        <v>0</v>
      </c>
      <c r="R85" s="78">
        <f t="shared" ca="1" si="34"/>
        <v>0</v>
      </c>
      <c r="S85" s="78">
        <f t="shared" ca="1" si="34"/>
        <v>0</v>
      </c>
      <c r="T85" s="78">
        <f t="shared" ca="1" si="34"/>
        <v>0</v>
      </c>
      <c r="U85" s="78">
        <f t="shared" ca="1" si="34"/>
        <v>0</v>
      </c>
      <c r="V85" s="78">
        <f t="shared" ca="1" si="34"/>
        <v>0</v>
      </c>
      <c r="W85" s="78">
        <f t="shared" ca="1" si="34"/>
        <v>0</v>
      </c>
      <c r="X85" s="78">
        <f t="shared" ca="1" si="34"/>
        <v>0</v>
      </c>
      <c r="Y85" s="78">
        <f t="shared" ca="1" si="34"/>
        <v>0</v>
      </c>
      <c r="Z85" s="78">
        <f t="shared" ca="1" si="34"/>
        <v>0</v>
      </c>
      <c r="AA85" s="78">
        <f t="shared" ca="1" si="34"/>
        <v>0</v>
      </c>
      <c r="AB85" s="78">
        <f t="shared" ca="1" si="34"/>
        <v>0</v>
      </c>
      <c r="AF85" s="163">
        <f>+'2. RECURSOS-GASTOS'!A15</f>
        <v>0</v>
      </c>
      <c r="AH85" s="162">
        <f t="shared" si="29"/>
        <v>0</v>
      </c>
      <c r="AI85" s="162">
        <f t="shared" si="30"/>
        <v>0</v>
      </c>
      <c r="AJ85" s="162">
        <f t="shared" si="31"/>
        <v>0</v>
      </c>
      <c r="AK85" s="162">
        <f t="shared" si="32"/>
        <v>0</v>
      </c>
      <c r="AL85" s="162">
        <f t="shared" si="35"/>
        <v>0</v>
      </c>
      <c r="AM85" s="78">
        <f t="shared" si="36"/>
        <v>0</v>
      </c>
      <c r="AN85" s="78">
        <f t="shared" si="37"/>
        <v>0</v>
      </c>
      <c r="AO85" s="239">
        <f t="shared" si="38"/>
        <v>0</v>
      </c>
      <c r="AP85" s="239">
        <f t="shared" si="39"/>
        <v>0</v>
      </c>
      <c r="AQ85" s="239">
        <f t="shared" si="40"/>
        <v>0</v>
      </c>
      <c r="AR85" s="239">
        <f t="shared" si="33"/>
        <v>0</v>
      </c>
      <c r="AS85" s="239"/>
      <c r="AT85" s="239"/>
      <c r="AU85" s="239"/>
    </row>
    <row r="86" spans="1:47" s="78" customFormat="1" x14ac:dyDescent="0.4">
      <c r="A86" s="164">
        <f>+'2. RECURSOS-GASTOS'!A15</f>
        <v>0</v>
      </c>
      <c r="C86" s="78">
        <f t="shared" ca="1" si="41"/>
        <v>0</v>
      </c>
      <c r="D86" s="78">
        <f t="shared" ca="1" si="42"/>
        <v>0</v>
      </c>
      <c r="E86" s="78">
        <f t="shared" ca="1" si="43"/>
        <v>0</v>
      </c>
      <c r="F86" s="78">
        <f t="shared" ca="1" si="34"/>
        <v>0</v>
      </c>
      <c r="G86" s="78">
        <f t="shared" ca="1" si="34"/>
        <v>0</v>
      </c>
      <c r="H86" s="78">
        <f t="shared" ca="1" si="34"/>
        <v>0</v>
      </c>
      <c r="I86" s="78">
        <f t="shared" ca="1" si="34"/>
        <v>0</v>
      </c>
      <c r="J86" s="78">
        <f t="shared" ca="1" si="34"/>
        <v>0</v>
      </c>
      <c r="K86" s="78">
        <f t="shared" ca="1" si="34"/>
        <v>0</v>
      </c>
      <c r="L86" s="78">
        <f t="shared" ca="1" si="34"/>
        <v>0</v>
      </c>
      <c r="M86" s="78">
        <f t="shared" ca="1" si="34"/>
        <v>0</v>
      </c>
      <c r="N86" s="78">
        <f t="shared" ca="1" si="34"/>
        <v>0</v>
      </c>
      <c r="O86" s="78">
        <f t="shared" ca="1" si="34"/>
        <v>0</v>
      </c>
      <c r="P86" s="78">
        <f t="shared" ca="1" si="34"/>
        <v>0</v>
      </c>
      <c r="Q86" s="78">
        <f t="shared" ca="1" si="34"/>
        <v>0</v>
      </c>
      <c r="R86" s="78">
        <f t="shared" ca="1" si="34"/>
        <v>0</v>
      </c>
      <c r="S86" s="78">
        <f t="shared" ca="1" si="34"/>
        <v>0</v>
      </c>
      <c r="T86" s="78">
        <f t="shared" ca="1" si="34"/>
        <v>0</v>
      </c>
      <c r="U86" s="78">
        <f t="shared" ca="1" si="34"/>
        <v>0</v>
      </c>
      <c r="V86" s="78">
        <f t="shared" ca="1" si="34"/>
        <v>0</v>
      </c>
      <c r="W86" s="78">
        <f t="shared" ca="1" si="34"/>
        <v>0</v>
      </c>
      <c r="X86" s="78">
        <f t="shared" ca="1" si="34"/>
        <v>0</v>
      </c>
      <c r="Y86" s="78">
        <f t="shared" ca="1" si="34"/>
        <v>0</v>
      </c>
      <c r="Z86" s="78">
        <f t="shared" ca="1" si="34"/>
        <v>0</v>
      </c>
      <c r="AA86" s="78">
        <f t="shared" ca="1" si="34"/>
        <v>0</v>
      </c>
      <c r="AB86" s="78">
        <f t="shared" ca="1" si="34"/>
        <v>0</v>
      </c>
      <c r="AF86" s="163">
        <f>+'2. RECURSOS-GASTOS'!A16</f>
        <v>0</v>
      </c>
      <c r="AH86" s="162">
        <f t="shared" si="29"/>
        <v>0</v>
      </c>
      <c r="AI86" s="162">
        <f t="shared" si="30"/>
        <v>0</v>
      </c>
      <c r="AJ86" s="162">
        <f t="shared" si="31"/>
        <v>0</v>
      </c>
      <c r="AK86" s="162">
        <f t="shared" si="32"/>
        <v>0</v>
      </c>
      <c r="AL86" s="162">
        <f t="shared" si="35"/>
        <v>0</v>
      </c>
      <c r="AM86" s="78">
        <f t="shared" si="36"/>
        <v>0</v>
      </c>
      <c r="AN86" s="78">
        <f t="shared" si="37"/>
        <v>0</v>
      </c>
      <c r="AO86" s="239">
        <f t="shared" si="38"/>
        <v>0</v>
      </c>
      <c r="AP86" s="239">
        <f t="shared" si="39"/>
        <v>0</v>
      </c>
      <c r="AQ86" s="239">
        <f t="shared" si="40"/>
        <v>0</v>
      </c>
      <c r="AR86" s="239">
        <f t="shared" si="33"/>
        <v>0</v>
      </c>
      <c r="AS86" s="239"/>
      <c r="AT86" s="239"/>
      <c r="AU86" s="239"/>
    </row>
    <row r="87" spans="1:47" s="78" customFormat="1" x14ac:dyDescent="0.4">
      <c r="A87" s="164">
        <f>+'2. RECURSOS-GASTOS'!A16</f>
        <v>0</v>
      </c>
      <c r="C87" s="78">
        <f t="shared" ca="1" si="41"/>
        <v>0</v>
      </c>
      <c r="D87" s="78">
        <f t="shared" ca="1" si="42"/>
        <v>0</v>
      </c>
      <c r="E87" s="78">
        <f t="shared" ca="1" si="43"/>
        <v>0</v>
      </c>
      <c r="F87" s="78">
        <f t="shared" ca="1" si="34"/>
        <v>0</v>
      </c>
      <c r="G87" s="78">
        <f t="shared" ca="1" si="34"/>
        <v>0</v>
      </c>
      <c r="H87" s="78">
        <f t="shared" ca="1" si="34"/>
        <v>0</v>
      </c>
      <c r="I87" s="78">
        <f t="shared" ca="1" si="34"/>
        <v>0</v>
      </c>
      <c r="J87" s="78">
        <f t="shared" ca="1" si="34"/>
        <v>0</v>
      </c>
      <c r="K87" s="78">
        <f t="shared" ca="1" si="34"/>
        <v>0</v>
      </c>
      <c r="L87" s="78">
        <f t="shared" ca="1" si="34"/>
        <v>0</v>
      </c>
      <c r="M87" s="78">
        <f t="shared" ca="1" si="34"/>
        <v>0</v>
      </c>
      <c r="N87" s="78">
        <f t="shared" ca="1" si="34"/>
        <v>0</v>
      </c>
      <c r="O87" s="78">
        <f t="shared" ca="1" si="34"/>
        <v>0</v>
      </c>
      <c r="P87" s="78">
        <f t="shared" ca="1" si="34"/>
        <v>0</v>
      </c>
      <c r="Q87" s="78">
        <f t="shared" ca="1" si="34"/>
        <v>0</v>
      </c>
      <c r="R87" s="78">
        <f t="shared" ca="1" si="34"/>
        <v>0</v>
      </c>
      <c r="S87" s="78">
        <f t="shared" ca="1" si="34"/>
        <v>0</v>
      </c>
      <c r="T87" s="78">
        <f t="shared" ca="1" si="34"/>
        <v>0</v>
      </c>
      <c r="U87" s="78">
        <f t="shared" ca="1" si="34"/>
        <v>0</v>
      </c>
      <c r="V87" s="78">
        <f t="shared" ca="1" si="34"/>
        <v>0</v>
      </c>
      <c r="W87" s="78">
        <f t="shared" ref="F87:AB89" ca="1" si="44">+SUMIF($B$27:$D$39,$A87,W$27:W$39)+SUMIF($B$10:$D$22,$A87,W$10:W$22)+SUMIF($B$44:$D$56,$A87,W$44:W$56)+SUMIF($B$61:$D$73,$A87,W$61:W$73)</f>
        <v>0</v>
      </c>
      <c r="X87" s="78">
        <f t="shared" ca="1" si="44"/>
        <v>0</v>
      </c>
      <c r="Y87" s="78">
        <f t="shared" ca="1" si="44"/>
        <v>0</v>
      </c>
      <c r="Z87" s="78">
        <f t="shared" ca="1" si="44"/>
        <v>0</v>
      </c>
      <c r="AA87" s="78">
        <f t="shared" ca="1" si="44"/>
        <v>0</v>
      </c>
      <c r="AB87" s="78">
        <f t="shared" ca="1" si="44"/>
        <v>0</v>
      </c>
      <c r="AF87" s="163">
        <f>+'2. RECURSOS-GASTOS'!A17</f>
        <v>0</v>
      </c>
      <c r="AH87" s="162">
        <f t="shared" si="29"/>
        <v>0</v>
      </c>
      <c r="AI87" s="162">
        <f t="shared" si="30"/>
        <v>0</v>
      </c>
      <c r="AJ87" s="162">
        <f t="shared" si="31"/>
        <v>0</v>
      </c>
      <c r="AK87" s="162">
        <f t="shared" si="32"/>
        <v>0</v>
      </c>
      <c r="AL87" s="162">
        <f t="shared" si="35"/>
        <v>0</v>
      </c>
      <c r="AM87" s="78">
        <f t="shared" si="36"/>
        <v>0</v>
      </c>
      <c r="AN87" s="78">
        <f t="shared" si="37"/>
        <v>0</v>
      </c>
      <c r="AO87" s="239">
        <f t="shared" si="38"/>
        <v>0</v>
      </c>
      <c r="AP87" s="239">
        <f t="shared" si="39"/>
        <v>0</v>
      </c>
      <c r="AQ87" s="239">
        <f t="shared" si="40"/>
        <v>0</v>
      </c>
      <c r="AR87" s="239">
        <f t="shared" si="33"/>
        <v>0</v>
      </c>
      <c r="AS87" s="239"/>
      <c r="AT87" s="239"/>
      <c r="AU87" s="239"/>
    </row>
    <row r="88" spans="1:47" s="78" customFormat="1" x14ac:dyDescent="0.4">
      <c r="A88" s="164">
        <f>+'2. RECURSOS-GASTOS'!A17</f>
        <v>0</v>
      </c>
      <c r="C88" s="78">
        <f t="shared" ca="1" si="41"/>
        <v>0</v>
      </c>
      <c r="D88" s="78">
        <f t="shared" ca="1" si="42"/>
        <v>0</v>
      </c>
      <c r="E88" s="78">
        <f t="shared" ca="1" si="43"/>
        <v>0</v>
      </c>
      <c r="F88" s="78">
        <f t="shared" ca="1" si="44"/>
        <v>0</v>
      </c>
      <c r="G88" s="78">
        <f t="shared" ca="1" si="44"/>
        <v>0</v>
      </c>
      <c r="H88" s="78">
        <f t="shared" ca="1" si="44"/>
        <v>0</v>
      </c>
      <c r="I88" s="78">
        <f t="shared" ca="1" si="44"/>
        <v>0</v>
      </c>
      <c r="J88" s="78">
        <f t="shared" ca="1" si="44"/>
        <v>0</v>
      </c>
      <c r="K88" s="78">
        <f t="shared" ca="1" si="44"/>
        <v>0</v>
      </c>
      <c r="L88" s="78">
        <f t="shared" ca="1" si="44"/>
        <v>0</v>
      </c>
      <c r="M88" s="78">
        <f t="shared" ca="1" si="44"/>
        <v>0</v>
      </c>
      <c r="N88" s="78">
        <f t="shared" ca="1" si="44"/>
        <v>0</v>
      </c>
      <c r="O88" s="78">
        <f t="shared" ca="1" si="44"/>
        <v>0</v>
      </c>
      <c r="P88" s="78">
        <f t="shared" ca="1" si="44"/>
        <v>0</v>
      </c>
      <c r="Q88" s="78">
        <f t="shared" ca="1" si="44"/>
        <v>0</v>
      </c>
      <c r="R88" s="78">
        <f t="shared" ca="1" si="44"/>
        <v>0</v>
      </c>
      <c r="S88" s="78">
        <f t="shared" ca="1" si="44"/>
        <v>0</v>
      </c>
      <c r="T88" s="78">
        <f t="shared" ca="1" si="44"/>
        <v>0</v>
      </c>
      <c r="U88" s="78">
        <f t="shared" ca="1" si="44"/>
        <v>0</v>
      </c>
      <c r="V88" s="78">
        <f t="shared" ca="1" si="44"/>
        <v>0</v>
      </c>
      <c r="W88" s="78">
        <f t="shared" ca="1" si="44"/>
        <v>0</v>
      </c>
      <c r="X88" s="78">
        <f t="shared" ca="1" si="44"/>
        <v>0</v>
      </c>
      <c r="Y88" s="78">
        <f t="shared" ca="1" si="44"/>
        <v>0</v>
      </c>
      <c r="Z88" s="78">
        <f t="shared" ca="1" si="44"/>
        <v>0</v>
      </c>
      <c r="AA88" s="78">
        <f t="shared" ca="1" si="44"/>
        <v>0</v>
      </c>
      <c r="AB88" s="78">
        <f t="shared" ca="1" si="44"/>
        <v>0</v>
      </c>
      <c r="AF88" s="163">
        <f>+'2. RECURSOS-GASTOS'!A18</f>
        <v>0</v>
      </c>
      <c r="AH88" s="162">
        <f t="shared" si="29"/>
        <v>0</v>
      </c>
      <c r="AI88" s="162">
        <f t="shared" si="30"/>
        <v>0</v>
      </c>
      <c r="AJ88" s="162">
        <f t="shared" si="31"/>
        <v>0</v>
      </c>
      <c r="AK88" s="162">
        <f t="shared" si="32"/>
        <v>0</v>
      </c>
      <c r="AL88" s="162">
        <f t="shared" si="35"/>
        <v>0</v>
      </c>
      <c r="AM88" s="78">
        <f t="shared" si="36"/>
        <v>0</v>
      </c>
      <c r="AN88" s="78">
        <f t="shared" si="37"/>
        <v>0</v>
      </c>
      <c r="AO88" s="239">
        <f t="shared" si="38"/>
        <v>0</v>
      </c>
      <c r="AP88" s="239">
        <f t="shared" si="39"/>
        <v>0</v>
      </c>
      <c r="AQ88" s="239">
        <f t="shared" si="40"/>
        <v>0</v>
      </c>
      <c r="AR88" s="239">
        <f t="shared" si="33"/>
        <v>0</v>
      </c>
      <c r="AS88" s="239"/>
      <c r="AT88" s="239"/>
      <c r="AU88" s="239"/>
    </row>
    <row r="89" spans="1:47" s="78" customFormat="1" x14ac:dyDescent="0.4">
      <c r="A89" s="164">
        <f>+'2. RECURSOS-GASTOS'!A18</f>
        <v>0</v>
      </c>
      <c r="C89" s="78">
        <f t="shared" ca="1" si="41"/>
        <v>0</v>
      </c>
      <c r="D89" s="78">
        <f t="shared" ca="1" si="42"/>
        <v>0</v>
      </c>
      <c r="E89" s="78">
        <f t="shared" ca="1" si="43"/>
        <v>0</v>
      </c>
      <c r="F89" s="78">
        <f t="shared" ca="1" si="44"/>
        <v>0</v>
      </c>
      <c r="G89" s="78">
        <f t="shared" ca="1" si="44"/>
        <v>0</v>
      </c>
      <c r="H89" s="78">
        <f t="shared" ca="1" si="44"/>
        <v>0</v>
      </c>
      <c r="I89" s="78">
        <f t="shared" ca="1" si="44"/>
        <v>0</v>
      </c>
      <c r="J89" s="78">
        <f t="shared" ca="1" si="44"/>
        <v>0</v>
      </c>
      <c r="K89" s="78">
        <f t="shared" ca="1" si="44"/>
        <v>0</v>
      </c>
      <c r="L89" s="78">
        <f t="shared" ca="1" si="44"/>
        <v>0</v>
      </c>
      <c r="M89" s="78">
        <f t="shared" ca="1" si="44"/>
        <v>0</v>
      </c>
      <c r="N89" s="78">
        <f t="shared" ca="1" si="44"/>
        <v>0</v>
      </c>
      <c r="O89" s="78">
        <f t="shared" ca="1" si="44"/>
        <v>0</v>
      </c>
      <c r="P89" s="78">
        <f t="shared" ca="1" si="44"/>
        <v>0</v>
      </c>
      <c r="Q89" s="78">
        <f t="shared" ca="1" si="44"/>
        <v>0</v>
      </c>
      <c r="R89" s="78">
        <f t="shared" ca="1" si="44"/>
        <v>0</v>
      </c>
      <c r="S89" s="78">
        <f t="shared" ca="1" si="44"/>
        <v>0</v>
      </c>
      <c r="T89" s="78">
        <f t="shared" ca="1" si="44"/>
        <v>0</v>
      </c>
      <c r="U89" s="78">
        <f t="shared" ca="1" si="44"/>
        <v>0</v>
      </c>
      <c r="V89" s="78">
        <f t="shared" ca="1" si="44"/>
        <v>0</v>
      </c>
      <c r="W89" s="78">
        <f t="shared" ca="1" si="44"/>
        <v>0</v>
      </c>
      <c r="X89" s="78">
        <f t="shared" ca="1" si="44"/>
        <v>0</v>
      </c>
      <c r="Y89" s="78">
        <f t="shared" ca="1" si="44"/>
        <v>0</v>
      </c>
      <c r="Z89" s="78">
        <f t="shared" ca="1" si="44"/>
        <v>0</v>
      </c>
      <c r="AA89" s="78">
        <f t="shared" ca="1" si="44"/>
        <v>0</v>
      </c>
      <c r="AB89" s="78">
        <f t="shared" ca="1" si="44"/>
        <v>0</v>
      </c>
      <c r="AF89" s="163"/>
      <c r="AH89" s="162"/>
      <c r="AI89" s="162"/>
      <c r="AJ89" s="162"/>
      <c r="AK89" s="162"/>
      <c r="AL89" s="162">
        <f>SUM(AL75:AL88)</f>
        <v>0</v>
      </c>
      <c r="AO89" s="239"/>
      <c r="AP89" s="239"/>
      <c r="AQ89" s="239"/>
      <c r="AR89" s="239"/>
      <c r="AS89" s="239"/>
      <c r="AT89" s="239"/>
      <c r="AU89" s="239"/>
    </row>
    <row r="90" spans="1:47" s="78" customFormat="1" x14ac:dyDescent="0.4">
      <c r="A90" s="164"/>
      <c r="AF90" s="163"/>
      <c r="AO90" s="239"/>
      <c r="AP90" s="239"/>
      <c r="AQ90" s="239"/>
      <c r="AR90" s="239"/>
      <c r="AS90" s="239"/>
      <c r="AT90" s="239"/>
      <c r="AU90" s="239"/>
    </row>
    <row r="91" spans="1:47" s="327" customFormat="1" x14ac:dyDescent="0.4">
      <c r="AF91" s="78"/>
      <c r="AG91" s="78"/>
      <c r="AH91" s="78"/>
      <c r="AI91" s="78"/>
      <c r="AJ91" s="78"/>
      <c r="AK91" s="78"/>
      <c r="AL91" s="78"/>
      <c r="AM91" s="78"/>
      <c r="AN91" s="79"/>
    </row>
  </sheetData>
  <sheetProtection algorithmName="SHA-512" hashValue="Sl66BUJpBUnMT5T6/pWztnDhkHuOnYfh783cUgcyMolFFBg/ZRCAf6ECnv3Utr2FQKvmG1d37H1CaHXo8rhfKg==" saltValue="RizfCT6/jXAClWa73tfo3Q==" spinCount="100000" sheet="1" objects="1" scenarios="1"/>
  <protectedRanges>
    <protectedRange algorithmName="SHA-512" hashValue="709R6/lJ4N3YlBjrFpvTiXFUU/b6ZL8gQLwtNoHQGFo7nANQSNpyA2194JBSfcN+lQPQkiy0gQz+ShfIas68QQ==" saltValue="rK/t5PeoZzVb4l03f5A+yg==" spinCount="100000" sqref="AF75:AF90" name="Rango1"/>
    <protectedRange algorithmName="SHA-512" hashValue="m9VB9ejk9scBofuTPGIuLLgJBDLqfBxpslVKdwXHLacG+lWcu7aYliOLxduP/e6pLmaIc5raIqNYPQaP0NzW3g==" saltValue="hlNDnLidZ1f3cALbHnmkIg==" spinCount="100000" sqref="AF75:AF90" name="Rango2"/>
  </protectedRanges>
  <mergeCells count="81">
    <mergeCell ref="B20:D20"/>
    <mergeCell ref="A8:B8"/>
    <mergeCell ref="B51:D51"/>
    <mergeCell ref="B52:D52"/>
    <mergeCell ref="C2:AB2"/>
    <mergeCell ref="E26:AB26"/>
    <mergeCell ref="A7:B7"/>
    <mergeCell ref="A4:B4"/>
    <mergeCell ref="B47:D47"/>
    <mergeCell ref="B48:D48"/>
    <mergeCell ref="B34:D34"/>
    <mergeCell ref="B35:D35"/>
    <mergeCell ref="B56:D56"/>
    <mergeCell ref="B43:D43"/>
    <mergeCell ref="E43:AB43"/>
    <mergeCell ref="B16:D16"/>
    <mergeCell ref="B17:D17"/>
    <mergeCell ref="B19:D19"/>
    <mergeCell ref="B21:D21"/>
    <mergeCell ref="A42:B42"/>
    <mergeCell ref="B36:D36"/>
    <mergeCell ref="B37:D37"/>
    <mergeCell ref="B18:D18"/>
    <mergeCell ref="B30:D30"/>
    <mergeCell ref="B31:D31"/>
    <mergeCell ref="B44:D44"/>
    <mergeCell ref="B45:D45"/>
    <mergeCell ref="B46:D46"/>
    <mergeCell ref="AC58:AE58"/>
    <mergeCell ref="A10:A22"/>
    <mergeCell ref="E9:AB9"/>
    <mergeCell ref="B22:D22"/>
    <mergeCell ref="B10:D10"/>
    <mergeCell ref="B11:D11"/>
    <mergeCell ref="B12:D12"/>
    <mergeCell ref="B13:D13"/>
    <mergeCell ref="B14:D14"/>
    <mergeCell ref="B15:D15"/>
    <mergeCell ref="A26:A39"/>
    <mergeCell ref="A43:A56"/>
    <mergeCell ref="B38:D38"/>
    <mergeCell ref="B39:D39"/>
    <mergeCell ref="B49:D49"/>
    <mergeCell ref="B50:D50"/>
    <mergeCell ref="AC24:AE24"/>
    <mergeCell ref="AC3:AE3"/>
    <mergeCell ref="AC7:AE7"/>
    <mergeCell ref="AC41:AE41"/>
    <mergeCell ref="A5:B5"/>
    <mergeCell ref="A3:B3"/>
    <mergeCell ref="B9:D9"/>
    <mergeCell ref="A24:B24"/>
    <mergeCell ref="A25:B25"/>
    <mergeCell ref="B26:D26"/>
    <mergeCell ref="B27:D27"/>
    <mergeCell ref="B28:D28"/>
    <mergeCell ref="B29:D29"/>
    <mergeCell ref="A41:B41"/>
    <mergeCell ref="B32:D32"/>
    <mergeCell ref="B33:D33"/>
    <mergeCell ref="B53:D53"/>
    <mergeCell ref="B54:D54"/>
    <mergeCell ref="B55:D55"/>
    <mergeCell ref="E60:AB60"/>
    <mergeCell ref="B61:D61"/>
    <mergeCell ref="A59:B59"/>
    <mergeCell ref="B60:D60"/>
    <mergeCell ref="A58:B58"/>
    <mergeCell ref="A60:A73"/>
    <mergeCell ref="B62:D62"/>
    <mergeCell ref="B63:D63"/>
    <mergeCell ref="B64:D64"/>
    <mergeCell ref="B65:D65"/>
    <mergeCell ref="B72:D72"/>
    <mergeCell ref="B73:D73"/>
    <mergeCell ref="B66:D66"/>
    <mergeCell ref="B67:D67"/>
    <mergeCell ref="B68:D68"/>
    <mergeCell ref="B69:D69"/>
    <mergeCell ref="B70:D70"/>
    <mergeCell ref="B71:D71"/>
  </mergeCells>
  <conditionalFormatting sqref="B27">
    <cfRule type="expression" priority="81" stopIfTrue="1">
      <formula>$E$24="1"</formula>
    </cfRule>
  </conditionalFormatting>
  <conditionalFormatting sqref="B10:AB22">
    <cfRule type="expression" dxfId="107" priority="9">
      <formula>$AE10&lt;&gt;""</formula>
    </cfRule>
  </conditionalFormatting>
  <conditionalFormatting sqref="B27:AB39">
    <cfRule type="expression" dxfId="106" priority="10">
      <formula>B$75</formula>
    </cfRule>
  </conditionalFormatting>
  <conditionalFormatting sqref="B44:AB56">
    <cfRule type="expression" dxfId="105" priority="7">
      <formula>$AE44&lt;&gt;""</formula>
    </cfRule>
  </conditionalFormatting>
  <conditionalFormatting sqref="B61:AB73">
    <cfRule type="expression" dxfId="104" priority="6">
      <formula>$AE61&lt;&gt;""</formula>
    </cfRule>
  </conditionalFormatting>
  <conditionalFormatting sqref="C4">
    <cfRule type="expression" dxfId="103" priority="221">
      <formula>$C$4&lt;$A$2</formula>
    </cfRule>
  </conditionalFormatting>
  <conditionalFormatting sqref="C8">
    <cfRule type="expression" dxfId="102" priority="71">
      <formula>$C$8&lt;$C$4</formula>
    </cfRule>
  </conditionalFormatting>
  <conditionalFormatting sqref="C25">
    <cfRule type="expression" dxfId="101" priority="51">
      <formula>$C$25&lt;$C$4</formula>
    </cfRule>
  </conditionalFormatting>
  <conditionalFormatting sqref="C42">
    <cfRule type="expression" dxfId="100" priority="49">
      <formula>$C$42&lt;$C$4</formula>
    </cfRule>
  </conditionalFormatting>
  <conditionalFormatting sqref="C59">
    <cfRule type="expression" dxfId="99" priority="47">
      <formula>$C$59&lt;$C$4</formula>
    </cfRule>
  </conditionalFormatting>
  <conditionalFormatting sqref="C8:D8">
    <cfRule type="containsBlanks" dxfId="98" priority="4" stopIfTrue="1">
      <formula>LEN(TRIM(C8))=0</formula>
    </cfRule>
  </conditionalFormatting>
  <conditionalFormatting sqref="C25:D25">
    <cfRule type="containsBlanks" dxfId="97" priority="3" stopIfTrue="1">
      <formula>LEN(TRIM(C25))=0</formula>
    </cfRule>
  </conditionalFormatting>
  <conditionalFormatting sqref="C42:D42">
    <cfRule type="containsBlanks" dxfId="96" priority="2" stopIfTrue="1">
      <formula>LEN(TRIM(C42))=0</formula>
    </cfRule>
  </conditionalFormatting>
  <conditionalFormatting sqref="C59:D59">
    <cfRule type="containsBlanks" dxfId="95" priority="1" stopIfTrue="1">
      <formula>LEN(TRIM(C59))=0</formula>
    </cfRule>
  </conditionalFormatting>
  <conditionalFormatting sqref="D4">
    <cfRule type="expression" dxfId="94" priority="65">
      <formula>$D$4&gt;$B$2</formula>
    </cfRule>
  </conditionalFormatting>
  <conditionalFormatting sqref="D8">
    <cfRule type="expression" dxfId="93" priority="52">
      <formula>$D$8&gt;$D$4</formula>
    </cfRule>
  </conditionalFormatting>
  <conditionalFormatting sqref="D25">
    <cfRule type="expression" dxfId="92" priority="50">
      <formula>$D$25&gt;$D$4</formula>
    </cfRule>
  </conditionalFormatting>
  <conditionalFormatting sqref="D42">
    <cfRule type="expression" dxfId="91" priority="48">
      <formula>$D$42&gt;$D$4</formula>
    </cfRule>
  </conditionalFormatting>
  <conditionalFormatting sqref="D59">
    <cfRule type="expression" dxfId="90" priority="46">
      <formula>$D$59&gt;$D$4</formula>
    </cfRule>
  </conditionalFormatting>
  <conditionalFormatting sqref="E10:AB22 AE10 AD11:AE22">
    <cfRule type="expression" dxfId="89" priority="176">
      <formula>$B10=""</formula>
    </cfRule>
  </conditionalFormatting>
  <conditionalFormatting sqref="E10:AB22">
    <cfRule type="expression" dxfId="88" priority="12">
      <formula>E$75</formula>
    </cfRule>
    <cfRule type="expression" dxfId="87" priority="25">
      <formula>E10&gt;1</formula>
    </cfRule>
  </conditionalFormatting>
  <conditionalFormatting sqref="E25:AB25">
    <cfRule type="expression" dxfId="86" priority="87">
      <formula>E$24="2"</formula>
    </cfRule>
    <cfRule type="expression" dxfId="85" priority="91">
      <formula>E$24="1"</formula>
    </cfRule>
  </conditionalFormatting>
  <conditionalFormatting sqref="E27:AB39 AE26">
    <cfRule type="expression" dxfId="84" priority="89">
      <formula>E$24="1"</formula>
    </cfRule>
  </conditionalFormatting>
  <conditionalFormatting sqref="E27:AB39">
    <cfRule type="expression" dxfId="83" priority="11">
      <formula>$AE27&lt;&gt;""</formula>
    </cfRule>
    <cfRule type="expression" dxfId="82" priority="24">
      <formula>E27&gt;1</formula>
    </cfRule>
    <cfRule type="expression" dxfId="81" priority="88">
      <formula>$B27=""</formula>
    </cfRule>
  </conditionalFormatting>
  <conditionalFormatting sqref="E42:AB42 AE42">
    <cfRule type="expression" dxfId="80" priority="82">
      <formula>E$41="2"</formula>
    </cfRule>
    <cfRule type="expression" dxfId="79" priority="86">
      <formula>E$41="1"</formula>
    </cfRule>
  </conditionalFormatting>
  <conditionalFormatting sqref="E44:AB56 AD45:AD56">
    <cfRule type="expression" dxfId="78" priority="83">
      <formula>$B44=""</formula>
    </cfRule>
    <cfRule type="expression" dxfId="77" priority="84">
      <formula>E$41="1"</formula>
    </cfRule>
    <cfRule type="expression" dxfId="76" priority="85">
      <formula>E$41="2"</formula>
    </cfRule>
  </conditionalFormatting>
  <conditionalFormatting sqref="E44:AB56">
    <cfRule type="expression" dxfId="75" priority="8">
      <formula>E$75</formula>
    </cfRule>
    <cfRule type="expression" dxfId="74" priority="23">
      <formula>E44&gt;1</formula>
    </cfRule>
  </conditionalFormatting>
  <conditionalFormatting sqref="E59:AB59 AE59">
    <cfRule type="expression" dxfId="73" priority="75">
      <formula>E$58="2"</formula>
    </cfRule>
    <cfRule type="expression" dxfId="72" priority="79">
      <formula>E$58="1"</formula>
    </cfRule>
  </conditionalFormatting>
  <conditionalFormatting sqref="AD61:AD73 E61:AB73">
    <cfRule type="expression" dxfId="71" priority="77">
      <formula>E$58="1"</formula>
    </cfRule>
    <cfRule type="expression" dxfId="70" priority="78">
      <formula>E$58="2"</formula>
    </cfRule>
  </conditionalFormatting>
  <conditionalFormatting sqref="E61:AB73">
    <cfRule type="expression" dxfId="69" priority="5">
      <formula>E$75</formula>
    </cfRule>
    <cfRule type="expression" dxfId="68" priority="22">
      <formula>E61&gt;1</formula>
    </cfRule>
    <cfRule type="expression" dxfId="67" priority="76">
      <formula>$B61=""</formula>
    </cfRule>
  </conditionalFormatting>
  <conditionalFormatting sqref="E8:AE8">
    <cfRule type="expression" dxfId="66" priority="179">
      <formula>E$7="2"</formula>
    </cfRule>
    <cfRule type="expression" dxfId="65" priority="180">
      <formula>E$7="1"</formula>
    </cfRule>
  </conditionalFormatting>
  <conditionalFormatting sqref="AC4">
    <cfRule type="expression" dxfId="64" priority="63">
      <formula>AC$7="2"</formula>
    </cfRule>
    <cfRule type="expression" dxfId="63" priority="64">
      <formula>AC$7="1"</formula>
    </cfRule>
  </conditionalFormatting>
  <conditionalFormatting sqref="AC10:AC22">
    <cfRule type="expression" dxfId="62" priority="35">
      <formula>$B27=""</formula>
    </cfRule>
    <cfRule type="expression" dxfId="61" priority="36">
      <formula>AC$24="1"</formula>
    </cfRule>
    <cfRule type="expression" dxfId="60" priority="37">
      <formula>AC$24="2"</formula>
    </cfRule>
  </conditionalFormatting>
  <conditionalFormatting sqref="AC44:AC56">
    <cfRule type="expression" dxfId="59" priority="32">
      <formula>$B61=""</formula>
    </cfRule>
    <cfRule type="expression" dxfId="58" priority="33">
      <formula>AC$24="1"</formula>
    </cfRule>
    <cfRule type="expression" dxfId="57" priority="34">
      <formula>AC$24="2"</formula>
    </cfRule>
  </conditionalFormatting>
  <conditionalFormatting sqref="AC61:AC73">
    <cfRule type="expression" dxfId="56" priority="26">
      <formula>$B$61</formula>
    </cfRule>
    <cfRule type="expression" dxfId="55" priority="27">
      <formula>AC$24="1"</formula>
    </cfRule>
    <cfRule type="expression" dxfId="54" priority="28">
      <formula>AC$24="2"</formula>
    </cfRule>
  </conditionalFormatting>
  <conditionalFormatting sqref="AC27:AD39">
    <cfRule type="expression" dxfId="53" priority="38">
      <formula>$B44=""</formula>
    </cfRule>
    <cfRule type="expression" dxfId="52" priority="39">
      <formula>AC$24="1"</formula>
    </cfRule>
    <cfRule type="expression" dxfId="51" priority="40">
      <formula>AC$24="2"</formula>
    </cfRule>
  </conditionalFormatting>
  <conditionalFormatting sqref="AC42:AD42">
    <cfRule type="expression" dxfId="50" priority="57">
      <formula>AC$7="2"</formula>
    </cfRule>
    <cfRule type="expression" dxfId="49" priority="58">
      <formula>AC$7="1"</formula>
    </cfRule>
  </conditionalFormatting>
  <conditionalFormatting sqref="AC59:AD59">
    <cfRule type="expression" dxfId="48" priority="53">
      <formula>AC$7="2"</formula>
    </cfRule>
    <cfRule type="expression" dxfId="47" priority="54">
      <formula>AC$7="1"</formula>
    </cfRule>
  </conditionalFormatting>
  <conditionalFormatting sqref="AC25:AE25">
    <cfRule type="expression" dxfId="46" priority="61">
      <formula>AC$7="2"</formula>
    </cfRule>
    <cfRule type="expression" dxfId="45" priority="62">
      <formula>AC$7="1"</formula>
    </cfRule>
  </conditionalFormatting>
  <conditionalFormatting sqref="AD4">
    <cfRule type="expression" dxfId="44" priority="66">
      <formula>AC$7="2"</formula>
    </cfRule>
    <cfRule type="expression" dxfId="43" priority="67">
      <formula>AC$7="1"</formula>
    </cfRule>
  </conditionalFormatting>
  <conditionalFormatting sqref="AD10">
    <cfRule type="expression" dxfId="42" priority="234">
      <formula>$B27=""</formula>
    </cfRule>
    <cfRule type="expression" dxfId="41" priority="235">
      <formula>AD$24="1"</formula>
    </cfRule>
    <cfRule type="expression" dxfId="40" priority="236">
      <formula>AD$24="2"</formula>
    </cfRule>
  </conditionalFormatting>
  <conditionalFormatting sqref="AD44">
    <cfRule type="expression" dxfId="39" priority="41">
      <formula>AD$7="2"</formula>
    </cfRule>
    <cfRule type="expression" dxfId="38" priority="42">
      <formula>AD$7="1"</formula>
    </cfRule>
  </conditionalFormatting>
  <conditionalFormatting sqref="AD4:AE4 E4:AB4">
    <cfRule type="expression" dxfId="37" priority="98">
      <formula>E$3="1"</formula>
    </cfRule>
  </conditionalFormatting>
  <conditionalFormatting sqref="AD61:AE73">
    <cfRule type="expression" dxfId="36" priority="13">
      <formula>$B61=""</formula>
    </cfRule>
  </conditionalFormatting>
  <conditionalFormatting sqref="AE10 E10:AB22 AD11:AE22">
    <cfRule type="expression" dxfId="35" priority="177">
      <formula>E$7="1"</formula>
    </cfRule>
    <cfRule type="expression" dxfId="34" priority="178" stopIfTrue="1">
      <formula>E$7="2"</formula>
    </cfRule>
  </conditionalFormatting>
  <conditionalFormatting sqref="AE26 E27:AB39">
    <cfRule type="expression" dxfId="33" priority="90">
      <formula>E$24="2"</formula>
    </cfRule>
  </conditionalFormatting>
  <conditionalFormatting sqref="AE26:AE39">
    <cfRule type="expression" dxfId="32" priority="19">
      <formula>$B26=""</formula>
    </cfRule>
  </conditionalFormatting>
  <conditionalFormatting sqref="AE27:AE39">
    <cfRule type="expression" dxfId="31" priority="20">
      <formula>AE$7="1"</formula>
    </cfRule>
    <cfRule type="expression" dxfId="30" priority="21" stopIfTrue="1">
      <formula>AE$7="2"</formula>
    </cfRule>
  </conditionalFormatting>
  <conditionalFormatting sqref="AE44:AE56">
    <cfRule type="expression" dxfId="29" priority="16">
      <formula>$B44=""</formula>
    </cfRule>
    <cfRule type="expression" dxfId="28" priority="17">
      <formula>AE$7="1"</formula>
    </cfRule>
    <cfRule type="expression" dxfId="27" priority="18" stopIfTrue="1">
      <formula>AE$7="2"</formula>
    </cfRule>
  </conditionalFormatting>
  <conditionalFormatting sqref="AE61:AE73">
    <cfRule type="expression" dxfId="26" priority="14">
      <formula>AE$7="1"</formula>
    </cfRule>
    <cfRule type="expression" dxfId="25" priority="15" stopIfTrue="1">
      <formula>AE$7="2"</formula>
    </cfRule>
  </conditionalFormatting>
  <hyperlinks>
    <hyperlink ref="A7:B7" location="'3. ACTIVIDAD 1'!A1" display="ACTIVIDAD 1" xr:uid="{6478CCE2-C0DF-4A15-9F26-5626D657D298}"/>
    <hyperlink ref="A24:B24" location="'4. ACTIVIDAD 2'!A1" display="ACTIVIDAD 2" xr:uid="{2CD5C401-4613-46CD-A1C9-6CC54009F1EB}"/>
    <hyperlink ref="A41:B41" location="'5. ACTIVIDAD 3'!A1" display="ACTIVIDAD 3" xr:uid="{48AD133F-FC10-4CEA-8102-E18E07B3E48F}"/>
    <hyperlink ref="A58:B58" location="'6. ACTIVIDAD 4'!A1" display="ACTIVIDAD 4" xr:uid="{990D9078-963A-42A3-AE30-1F636F3B3C00}"/>
    <hyperlink ref="A4:B4" location="'2. RECURSOS-GASTOS'!A1" display="IR A RECURSOS-GASTOS" xr:uid="{864BCD08-4B07-4BF8-BAC1-DBCF408CBFD7}"/>
    <hyperlink ref="A3:B3" location="'1. DATOS BASICOS'!A1" display="IR DATOS BASICOS" xr:uid="{1788290D-85E1-48B6-B7E6-B2FF447DF640}"/>
  </hyperlinks>
  <pageMargins left="0.7" right="0.7" top="0.75" bottom="0.75" header="0.3" footer="0.3"/>
  <ignoredErrors>
    <ignoredError sqref="AE17:AE22 AE31:AE39 AE48:AE56 AE65:AE73 AE62:AE64" evalError="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8" ma:contentTypeDescription="Crear nuevo documento." ma:contentTypeScope="" ma:versionID="a66f483d4445229e0f2f510b78dcb5fb">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eb5cde6b264d14f1210b1ea01b31d80b"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f1999e-fb46-4be1-aa14-5c6f3ecfb515">
      <Terms xmlns="http://schemas.microsoft.com/office/infopath/2007/PartnerControls"/>
    </lcf76f155ced4ddcb4097134ff3c332f>
    <TaxCatchAll xmlns="ba600c26-20e0-433c-877d-adf8e183668e" xsi:nil="true"/>
  </documentManagement>
</p:properties>
</file>

<file path=customXml/item4.xml><?xml version="1.0" encoding="utf-8"?>
<scriptIds xmlns="http://schemas.microsoft.com/office/extensibility/maker/v1.0" id="script-ids-node-id"/>
</file>

<file path=customXml/itemProps1.xml><?xml version="1.0" encoding="utf-8"?>
<ds:datastoreItem xmlns:ds="http://schemas.openxmlformats.org/officeDocument/2006/customXml" ds:itemID="{D4540DC4-6C79-4AD3-91C4-DC66BABD2255}"/>
</file>

<file path=customXml/itemProps2.xml><?xml version="1.0" encoding="utf-8"?>
<ds:datastoreItem xmlns:ds="http://schemas.openxmlformats.org/officeDocument/2006/customXml" ds:itemID="{950EC4BF-C37A-41EC-BD5F-4A5B689EEAD3}">
  <ds:schemaRefs>
    <ds:schemaRef ds:uri="http://schemas.microsoft.com/sharepoint/v3/contenttype/forms"/>
  </ds:schemaRefs>
</ds:datastoreItem>
</file>

<file path=customXml/itemProps3.xml><?xml version="1.0" encoding="utf-8"?>
<ds:datastoreItem xmlns:ds="http://schemas.openxmlformats.org/officeDocument/2006/customXml" ds:itemID="{547E836A-FDD0-44BA-8F15-0F3D8C683A3D}">
  <ds:schemaRefs>
    <ds:schemaRef ds:uri="http://schemas.microsoft.com/office/2006/metadata/properties"/>
    <ds:schemaRef ds:uri="http://schemas.microsoft.com/office/infopath/2007/PartnerControls"/>
    <ds:schemaRef ds:uri="ba600c26-20e0-433c-877d-adf8e183668e"/>
    <ds:schemaRef ds:uri="c1a80a25-8f06-4e80-b1b4-8c5f82e89f16"/>
    <ds:schemaRef ds:uri="55accd42-46f7-4278-b22a-02651f266b4f"/>
    <ds:schemaRef ds:uri="d0f1999e-fb46-4be1-aa14-5c6f3ecfb515"/>
  </ds:schemaRefs>
</ds:datastoreItem>
</file>

<file path=customXml/itemProps4.xml><?xml version="1.0" encoding="utf-8"?>
<ds:datastoreItem xmlns:ds="http://schemas.openxmlformats.org/officeDocument/2006/customXml" ds:itemID="{2BA53BD8-A919-45DE-B570-91A0CAAB094A}">
  <ds:schemaRefs>
    <ds:schemaRef ds:uri="http://schemas.microsoft.com/office/extensibility/maker/v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0. INSTRUCCIONES</vt:lpstr>
      <vt:lpstr>INFORMACION TIPOS DE PROYECTO</vt:lpstr>
      <vt:lpstr>1. DATOS BASICOS</vt:lpstr>
      <vt:lpstr>2. RECURSOS-GASTOS</vt:lpstr>
      <vt:lpstr>3. ACTIVIDAD 1</vt:lpstr>
      <vt:lpstr>4. ACTIVIDAD 2</vt:lpstr>
      <vt:lpstr>5. ACTIVIDAD 3</vt:lpstr>
      <vt:lpstr>6. ACTIVIDAD 4</vt:lpstr>
      <vt:lpstr>7. CRONOGRAMA DE ACTIVIDADES</vt:lpstr>
      <vt:lpstr>8. DETALLE PRESUPUESTO</vt:lpstr>
      <vt:lpstr>9. RESUMEN DE PRESUPUESTO</vt:lpstr>
      <vt:lpstr>INFORMACION DOCUMENTACION</vt:lpstr>
      <vt:lpstr>INFORMACION INTENSIDADES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Huesca Azorín</dc:creator>
  <cp:keywords/>
  <dc:description/>
  <cp:lastModifiedBy>Carlos Huesca Azorín</cp:lastModifiedBy>
  <cp:revision/>
  <dcterms:created xsi:type="dcterms:W3CDTF">2024-05-28T13:00:27Z</dcterms:created>
  <dcterms:modified xsi:type="dcterms:W3CDTF">2026-05-06T09:39:33Z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0x010100B5D8345CE9BD914C9D01226D63129445</vt:lpwstr>
  </property>
  <property fmtid="{D5CDD505-2E9C-101B-9397-08002B2CF9AE}" pid="3" name="MediaServiceImageTags">
    <vt:lpwstr/>
  </property>
  <property fmtid="{D5CDD505-2E9C-101B-9397-08002B2CF9AE}" pid="4" name="Order">
    <vt:r8>24942600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