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3-Nuevos_formularios/REVISADOS_con_CHIQUI/Definitivos_con_instrucciones/0-Evolucion-MOD50/"/>
    </mc:Choice>
  </mc:AlternateContent>
  <xr:revisionPtr revIDLastSave="145" documentId="13_ncr:1_{98B12F64-3246-4820-B62C-461066403C4E}" xr6:coauthVersionLast="47" xr6:coauthVersionMax="47" xr10:uidLastSave="{DFF5DB72-C750-460D-8552-EC7D477DD146}"/>
  <bookViews>
    <workbookView xWindow="28680" yWindow="-210" windowWidth="29040" windowHeight="15840" tabRatio="764" xr2:uid="{345CDC3C-3756-4187-B68F-19942506B462}"/>
  </bookViews>
  <sheets>
    <sheet name="INSTRUCCIONES" sheetId="1" r:id="rId1"/>
    <sheet name="EXPEDIENTE" sheetId="8" r:id="rId2"/>
    <sheet name="RELACIÓN DE FACTURAS" sheetId="2" r:id="rId3"/>
    <sheet name="LISTADO PROVEEDORES &gt; 15.000 €" sheetId="7" r:id="rId4"/>
    <sheet name="LISTADO PROVEEDORES &gt; 40.000 €" sheetId="10" r:id="rId5"/>
    <sheet name="RELACIÓN DE TRES OFERTAS" sheetId="3" r:id="rId6"/>
    <sheet name="PAGOS" sheetId="9" r:id="rId7"/>
    <sheet name="INFORME" sheetId="6" r:id="rId8"/>
    <sheet name="AUXILIAR" sheetId="4" r:id="rId9"/>
  </sheets>
  <definedNames>
    <definedName name="_xlnm._FilterDatabase" localSheetId="2" hidden="1">'RELACIÓN DE FACTURAS'!$L$6:$AJ$6</definedName>
    <definedName name="_xlnm.Print_Area" localSheetId="1">EXPEDIENTE!$B$1:$I$35</definedName>
    <definedName name="_xlnm.Print_Area" localSheetId="7">INFORME!$C$9:$E$39</definedName>
    <definedName name="_xlnm.Print_Area" localSheetId="0">INSTRUCCIONES!$B$3:$B$142</definedName>
    <definedName name="_xlnm.Print_Area" localSheetId="3">'LISTADO PROVEEDORES &gt; 15.000 €'!$B$34:$G$78</definedName>
    <definedName name="_xlnm.Print_Area" localSheetId="2">'RELACIÓN DE FACTURAS'!$K$1:$AJ$48</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AUXILIAR!$H$12:$H$21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8" i="8" l="1"/>
  <c r="H26" i="8"/>
  <c r="L27" i="4" s="1"/>
  <c r="H24" i="8"/>
  <c r="J25" i="4"/>
  <c r="F33" i="10"/>
  <c r="E33" i="10"/>
  <c r="D33" i="10"/>
  <c r="C33" i="10"/>
  <c r="G33" i="10" s="1"/>
  <c r="F32" i="10"/>
  <c r="E32" i="10"/>
  <c r="D32" i="10"/>
  <c r="C32" i="10"/>
  <c r="G32" i="10" s="1"/>
  <c r="F31" i="10"/>
  <c r="E31" i="10"/>
  <c r="D31" i="10"/>
  <c r="C31" i="10"/>
  <c r="G31" i="10" s="1"/>
  <c r="F30" i="10"/>
  <c r="E30" i="10"/>
  <c r="D30" i="10"/>
  <c r="C30" i="10"/>
  <c r="G30" i="10" s="1"/>
  <c r="F29" i="10"/>
  <c r="E29" i="10"/>
  <c r="D29" i="10"/>
  <c r="C29" i="10"/>
  <c r="G29" i="10" s="1"/>
  <c r="F28" i="10"/>
  <c r="E28" i="10"/>
  <c r="D28" i="10"/>
  <c r="C28" i="10"/>
  <c r="G28" i="10" s="1"/>
  <c r="F27" i="10"/>
  <c r="E27" i="10"/>
  <c r="D27" i="10"/>
  <c r="C27" i="10"/>
  <c r="G27" i="10" s="1"/>
  <c r="F26" i="10"/>
  <c r="E26" i="10"/>
  <c r="D26" i="10"/>
  <c r="C26" i="10"/>
  <c r="G26" i="10" s="1"/>
  <c r="F25" i="10"/>
  <c r="E25" i="10"/>
  <c r="D25" i="10"/>
  <c r="C25" i="10"/>
  <c r="G25" i="10" s="1"/>
  <c r="F24" i="10"/>
  <c r="E24" i="10"/>
  <c r="D24" i="10"/>
  <c r="C24" i="10"/>
  <c r="G24" i="10" s="1"/>
  <c r="F23" i="10"/>
  <c r="E23" i="10"/>
  <c r="D23" i="10"/>
  <c r="C23" i="10"/>
  <c r="G23" i="10" s="1"/>
  <c r="F22" i="10"/>
  <c r="E22" i="10"/>
  <c r="D22" i="10"/>
  <c r="C22" i="10"/>
  <c r="G22" i="10" s="1"/>
  <c r="F21" i="10"/>
  <c r="E21" i="10"/>
  <c r="D21" i="10"/>
  <c r="C21" i="10"/>
  <c r="G21" i="10" s="1"/>
  <c r="F20" i="10"/>
  <c r="E20" i="10"/>
  <c r="D20" i="10"/>
  <c r="C20" i="10"/>
  <c r="G20" i="10" s="1"/>
  <c r="F19" i="10"/>
  <c r="E19" i="10"/>
  <c r="D19" i="10"/>
  <c r="C19" i="10"/>
  <c r="G19" i="10" s="1"/>
  <c r="F18" i="10"/>
  <c r="E18" i="10"/>
  <c r="D18" i="10"/>
  <c r="C18" i="10"/>
  <c r="G18" i="10" s="1"/>
  <c r="F17" i="10"/>
  <c r="E17" i="10"/>
  <c r="D17" i="10"/>
  <c r="C17" i="10"/>
  <c r="G17" i="10" s="1"/>
  <c r="F16" i="10"/>
  <c r="E16" i="10"/>
  <c r="D16" i="10"/>
  <c r="C16" i="10"/>
  <c r="G16" i="10" s="1"/>
  <c r="F15" i="10"/>
  <c r="E15" i="10"/>
  <c r="D15" i="10"/>
  <c r="C15" i="10"/>
  <c r="G15" i="10" s="1"/>
  <c r="H15" i="10" s="1"/>
  <c r="I15" i="10" s="1"/>
  <c r="J15" i="10" s="1"/>
  <c r="F14" i="10"/>
  <c r="E14" i="10"/>
  <c r="D14" i="10"/>
  <c r="C14" i="10"/>
  <c r="G14" i="10" s="1"/>
  <c r="F13" i="10"/>
  <c r="E13" i="10"/>
  <c r="D13" i="10"/>
  <c r="C13" i="10"/>
  <c r="F12" i="10"/>
  <c r="E12" i="10"/>
  <c r="D12" i="10"/>
  <c r="C12" i="10"/>
  <c r="G12" i="10" s="1"/>
  <c r="F11" i="10"/>
  <c r="E11" i="10"/>
  <c r="D11" i="10"/>
  <c r="C11" i="10"/>
  <c r="G11" i="10" s="1"/>
  <c r="F10" i="10"/>
  <c r="E10" i="10"/>
  <c r="D10" i="10"/>
  <c r="C10" i="10"/>
  <c r="G10" i="10" s="1"/>
  <c r="F9" i="10"/>
  <c r="E9" i="10"/>
  <c r="D9" i="10"/>
  <c r="C9" i="10"/>
  <c r="G6" i="10" s="1"/>
  <c r="F8" i="10"/>
  <c r="E8" i="10"/>
  <c r="D8" i="10"/>
  <c r="C8" i="10"/>
  <c r="F7" i="10"/>
  <c r="E7" i="10"/>
  <c r="D7" i="10"/>
  <c r="C7" i="10"/>
  <c r="F6" i="10"/>
  <c r="E6" i="10"/>
  <c r="D6" i="10"/>
  <c r="C6" i="10"/>
  <c r="F5" i="10"/>
  <c r="E5" i="10"/>
  <c r="D5" i="10"/>
  <c r="C5" i="10"/>
  <c r="F4" i="10"/>
  <c r="E4" i="10"/>
  <c r="D4" i="10"/>
  <c r="C4" i="10"/>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4" i="7"/>
  <c r="C19" i="8"/>
  <c r="C17" i="8"/>
  <c r="C15" i="8"/>
  <c r="O3" i="2" s="1"/>
  <c r="C11" i="8"/>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4" i="7"/>
  <c r="Z8" i="2"/>
  <c r="AB36" i="2"/>
  <c r="AC36" i="2" s="1"/>
  <c r="B36" i="2" s="1"/>
  <c r="AB37" i="2"/>
  <c r="AC37" i="2" s="1"/>
  <c r="AB38" i="2"/>
  <c r="AC38" i="2" s="1"/>
  <c r="B38" i="2" s="1"/>
  <c r="AB39" i="2"/>
  <c r="AB40" i="2"/>
  <c r="AC40" i="2" s="1"/>
  <c r="AB41" i="2"/>
  <c r="AC41" i="2" s="1"/>
  <c r="AB42" i="2"/>
  <c r="AC42" i="2"/>
  <c r="C42" i="2" s="1"/>
  <c r="AB43" i="2"/>
  <c r="AB44" i="2"/>
  <c r="AC44" i="2" s="1"/>
  <c r="AB45" i="2"/>
  <c r="AC45" i="2" s="1"/>
  <c r="AB46" i="2"/>
  <c r="AC46" i="2"/>
  <c r="E9" i="2"/>
  <c r="H9" i="2"/>
  <c r="E10" i="2"/>
  <c r="H10" i="2"/>
  <c r="E11" i="2"/>
  <c r="H11" i="2"/>
  <c r="E12" i="2"/>
  <c r="H12" i="2"/>
  <c r="E13" i="2"/>
  <c r="H13" i="2"/>
  <c r="E14" i="2"/>
  <c r="H14" i="2"/>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D36" i="2"/>
  <c r="E36" i="2"/>
  <c r="H36" i="2"/>
  <c r="D37" i="2"/>
  <c r="E37" i="2"/>
  <c r="H37" i="2"/>
  <c r="D38" i="2"/>
  <c r="E38" i="2"/>
  <c r="H38" i="2"/>
  <c r="D39" i="2"/>
  <c r="E39" i="2"/>
  <c r="H39" i="2"/>
  <c r="D40" i="2"/>
  <c r="E40" i="2"/>
  <c r="H40" i="2"/>
  <c r="D41" i="2"/>
  <c r="E41" i="2"/>
  <c r="H41" i="2"/>
  <c r="D42" i="2"/>
  <c r="E42" i="2"/>
  <c r="F42" i="2" s="1"/>
  <c r="H42" i="2"/>
  <c r="D43" i="2"/>
  <c r="E43" i="2"/>
  <c r="H43" i="2"/>
  <c r="D44" i="2"/>
  <c r="E44" i="2"/>
  <c r="H44" i="2"/>
  <c r="D45" i="2"/>
  <c r="E45" i="2"/>
  <c r="H45" i="2"/>
  <c r="E46" i="2"/>
  <c r="H46" i="2"/>
  <c r="E47" i="2"/>
  <c r="H47" i="2"/>
  <c r="L28" i="4" l="1"/>
  <c r="L29" i="4"/>
  <c r="L30" i="4"/>
  <c r="L32" i="4"/>
  <c r="L33" i="4" s="1"/>
  <c r="H23" i="10"/>
  <c r="I23" i="10" s="1"/>
  <c r="J23" i="10" s="1"/>
  <c r="K23" i="10" s="1"/>
  <c r="H31" i="10"/>
  <c r="I31" i="10" s="1"/>
  <c r="J31" i="10" s="1"/>
  <c r="M31" i="10" s="1"/>
  <c r="H16" i="10"/>
  <c r="I16" i="10" s="1"/>
  <c r="J16" i="10" s="1"/>
  <c r="K16" i="10" s="1"/>
  <c r="L15" i="10"/>
  <c r="K15" i="10"/>
  <c r="M15" i="10"/>
  <c r="G13" i="10"/>
  <c r="H13" i="10" s="1"/>
  <c r="I13" i="10" s="1"/>
  <c r="J13" i="10" s="1"/>
  <c r="H6" i="10"/>
  <c r="I6" i="10" s="1"/>
  <c r="J6" i="10" s="1"/>
  <c r="K6" i="10" s="1"/>
  <c r="H17" i="10"/>
  <c r="I17" i="10" s="1"/>
  <c r="J17" i="10" s="1"/>
  <c r="M17" i="10" s="1"/>
  <c r="H22" i="10"/>
  <c r="I22" i="10" s="1"/>
  <c r="J22" i="10" s="1"/>
  <c r="M22" i="10" s="1"/>
  <c r="H25" i="10"/>
  <c r="I25" i="10" s="1"/>
  <c r="J25" i="10" s="1"/>
  <c r="M25" i="10" s="1"/>
  <c r="H33" i="10"/>
  <c r="I33" i="10" s="1"/>
  <c r="J33" i="10" s="1"/>
  <c r="L33" i="10" s="1"/>
  <c r="G4" i="10"/>
  <c r="H4" i="10" s="1"/>
  <c r="G5" i="10"/>
  <c r="H5" i="10" s="1"/>
  <c r="I5" i="10" s="1"/>
  <c r="J5" i="10" s="1"/>
  <c r="L5" i="10" s="1"/>
  <c r="H26" i="10"/>
  <c r="I26" i="10" s="1"/>
  <c r="J26" i="10" s="1"/>
  <c r="M26" i="10" s="1"/>
  <c r="H18" i="10"/>
  <c r="I18" i="10" s="1"/>
  <c r="J18" i="10" s="1"/>
  <c r="M18" i="10" s="1"/>
  <c r="H10" i="10"/>
  <c r="I10" i="10" s="1"/>
  <c r="J10" i="10" s="1"/>
  <c r="M10" i="10" s="1"/>
  <c r="H21" i="10"/>
  <c r="I21" i="10" s="1"/>
  <c r="J21" i="10" s="1"/>
  <c r="L21" i="10" s="1"/>
  <c r="G9" i="10"/>
  <c r="H9" i="10" s="1"/>
  <c r="I9" i="10" s="1"/>
  <c r="J9" i="10" s="1"/>
  <c r="L9" i="10" s="1"/>
  <c r="G8" i="10"/>
  <c r="H8" i="10" s="1"/>
  <c r="G7" i="10"/>
  <c r="H7" i="10" s="1"/>
  <c r="I7" i="10" s="1"/>
  <c r="J7" i="10" s="1"/>
  <c r="K7" i="10" s="1"/>
  <c r="H11" i="10"/>
  <c r="I11" i="10" s="1"/>
  <c r="J11" i="10" s="1"/>
  <c r="K11" i="10" s="1"/>
  <c r="H12" i="10"/>
  <c r="I12" i="10" s="1"/>
  <c r="J12" i="10" s="1"/>
  <c r="L12" i="10" s="1"/>
  <c r="H14" i="10"/>
  <c r="I14" i="10" s="1"/>
  <c r="J14" i="10" s="1"/>
  <c r="M14" i="10" s="1"/>
  <c r="H19" i="10"/>
  <c r="I19" i="10" s="1"/>
  <c r="J19" i="10" s="1"/>
  <c r="M19" i="10" s="1"/>
  <c r="H20" i="10"/>
  <c r="I20" i="10" s="1"/>
  <c r="J20" i="10" s="1"/>
  <c r="L20" i="10" s="1"/>
  <c r="H28" i="10"/>
  <c r="I28" i="10" s="1"/>
  <c r="J28" i="10" s="1"/>
  <c r="L28" i="10" s="1"/>
  <c r="H30" i="10"/>
  <c r="I30" i="10" s="1"/>
  <c r="J30" i="10" s="1"/>
  <c r="M30" i="10" s="1"/>
  <c r="H27" i="10"/>
  <c r="I27" i="10" s="1"/>
  <c r="J27" i="10" s="1"/>
  <c r="M27" i="10" s="1"/>
  <c r="H29" i="10"/>
  <c r="I29" i="10" s="1"/>
  <c r="J29" i="10" s="1"/>
  <c r="K29" i="10" s="1"/>
  <c r="H24" i="10"/>
  <c r="I24" i="10" s="1"/>
  <c r="J24" i="10" s="1"/>
  <c r="L24" i="10" s="1"/>
  <c r="H32" i="10"/>
  <c r="I32" i="10" s="1"/>
  <c r="J32" i="10" s="1"/>
  <c r="L32" i="10" s="1"/>
  <c r="F38" i="2"/>
  <c r="C21" i="8"/>
  <c r="G42" i="2"/>
  <c r="B42" i="2"/>
  <c r="B40" i="2"/>
  <c r="C40" i="2"/>
  <c r="C45" i="2"/>
  <c r="B45" i="2"/>
  <c r="B44" i="2"/>
  <c r="C44" i="2"/>
  <c r="F44" i="2" s="1"/>
  <c r="C37" i="2"/>
  <c r="F37" i="2" s="1"/>
  <c r="AC43" i="2"/>
  <c r="C43" i="2" s="1"/>
  <c r="AC39" i="2"/>
  <c r="B39" i="2" s="1"/>
  <c r="C36" i="2"/>
  <c r="F36" i="2" s="1"/>
  <c r="B41" i="2"/>
  <c r="C41" i="2"/>
  <c r="B37" i="2"/>
  <c r="C38" i="2"/>
  <c r="T10" i="9"/>
  <c r="M23" i="10" l="1"/>
  <c r="L23" i="10"/>
  <c r="M16" i="10"/>
  <c r="L16" i="10"/>
  <c r="K31" i="10"/>
  <c r="L31" i="10"/>
  <c r="L25" i="10"/>
  <c r="L18" i="10"/>
  <c r="K22" i="10"/>
  <c r="K24" i="10"/>
  <c r="L26" i="10"/>
  <c r="K25" i="10"/>
  <c r="K14" i="10"/>
  <c r="K10" i="10"/>
  <c r="L17" i="10"/>
  <c r="L27" i="10"/>
  <c r="K17" i="10"/>
  <c r="K33" i="10"/>
  <c r="L13" i="10"/>
  <c r="M13" i="10"/>
  <c r="K13" i="10"/>
  <c r="L22" i="10"/>
  <c r="K18" i="10"/>
  <c r="L11" i="10"/>
  <c r="M24" i="10"/>
  <c r="L29" i="10"/>
  <c r="K27" i="10"/>
  <c r="L7" i="10"/>
  <c r="I4" i="10"/>
  <c r="L14" i="10"/>
  <c r="K5" i="10"/>
  <c r="M33" i="10"/>
  <c r="M32" i="10"/>
  <c r="I8" i="10"/>
  <c r="J8" i="10" s="1"/>
  <c r="L10" i="10"/>
  <c r="K19" i="10"/>
  <c r="M5" i="10"/>
  <c r="M28" i="10"/>
  <c r="K21" i="10"/>
  <c r="K32" i="10"/>
  <c r="M11" i="10"/>
  <c r="L6" i="10"/>
  <c r="L19" i="10"/>
  <c r="K12" i="10"/>
  <c r="K28" i="10"/>
  <c r="M21" i="10"/>
  <c r="M20" i="10"/>
  <c r="M29" i="10"/>
  <c r="M7" i="10"/>
  <c r="M6" i="10"/>
  <c r="K30" i="10"/>
  <c r="M12" i="10"/>
  <c r="K9" i="10"/>
  <c r="K20" i="10"/>
  <c r="L30" i="10"/>
  <c r="K26" i="10"/>
  <c r="M9" i="10"/>
  <c r="G36" i="2"/>
  <c r="I36" i="2" s="1"/>
  <c r="F41" i="2"/>
  <c r="G41" i="2" s="1"/>
  <c r="I41" i="2" s="1"/>
  <c r="F45" i="2"/>
  <c r="G45" i="2" s="1"/>
  <c r="I45" i="2" s="1"/>
  <c r="G37" i="2"/>
  <c r="I37" i="2" s="1"/>
  <c r="F43" i="2"/>
  <c r="G43" i="2" s="1"/>
  <c r="G38" i="2"/>
  <c r="I38" i="2" s="1"/>
  <c r="G44" i="2"/>
  <c r="I44" i="2" s="1"/>
  <c r="F40" i="2"/>
  <c r="G40" i="2" s="1"/>
  <c r="I42" i="2"/>
  <c r="C39" i="2"/>
  <c r="F39" i="2" s="1"/>
  <c r="B43" i="2"/>
  <c r="B1" i="6"/>
  <c r="C1" i="9"/>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D33" i="7"/>
  <c r="C33" i="7"/>
  <c r="G33" i="7" s="1"/>
  <c r="C5" i="7"/>
  <c r="C6" i="7"/>
  <c r="C7" i="7"/>
  <c r="C8" i="7"/>
  <c r="C9" i="7"/>
  <c r="C10" i="7"/>
  <c r="G10" i="7" s="1"/>
  <c r="C11" i="7"/>
  <c r="G11" i="7" s="1"/>
  <c r="C12" i="7"/>
  <c r="G12" i="7" s="1"/>
  <c r="C13" i="7"/>
  <c r="G13" i="7" s="1"/>
  <c r="C14" i="7"/>
  <c r="G14" i="7" s="1"/>
  <c r="C15" i="7"/>
  <c r="G15" i="7" s="1"/>
  <c r="C16" i="7"/>
  <c r="G16" i="7" s="1"/>
  <c r="C17" i="7"/>
  <c r="G17" i="7" s="1"/>
  <c r="C18" i="7"/>
  <c r="G18" i="7" s="1"/>
  <c r="C19" i="7"/>
  <c r="G19" i="7" s="1"/>
  <c r="C20" i="7"/>
  <c r="G20" i="7" s="1"/>
  <c r="C21" i="7"/>
  <c r="G21" i="7" s="1"/>
  <c r="C22" i="7"/>
  <c r="G22" i="7" s="1"/>
  <c r="C23" i="7"/>
  <c r="G23" i="7" s="1"/>
  <c r="C24" i="7"/>
  <c r="G24" i="7" s="1"/>
  <c r="C25" i="7"/>
  <c r="G25" i="7" s="1"/>
  <c r="C26" i="7"/>
  <c r="G26" i="7" s="1"/>
  <c r="C27" i="7"/>
  <c r="G27" i="7" s="1"/>
  <c r="C28" i="7"/>
  <c r="G28" i="7" s="1"/>
  <c r="C29" i="7"/>
  <c r="G29" i="7" s="1"/>
  <c r="C30" i="7"/>
  <c r="G30" i="7" s="1"/>
  <c r="C31" i="7"/>
  <c r="G31" i="7" s="1"/>
  <c r="C32" i="7"/>
  <c r="G32" i="7" s="1"/>
  <c r="C4" i="7"/>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47" i="2"/>
  <c r="M9" i="2"/>
  <c r="M10" i="2"/>
  <c r="D10" i="2" s="1"/>
  <c r="M11" i="2"/>
  <c r="D11" i="2" s="1"/>
  <c r="M12" i="2"/>
  <c r="D12" i="2" s="1"/>
  <c r="M13" i="2"/>
  <c r="M14" i="2"/>
  <c r="M15" i="2"/>
  <c r="M16" i="2"/>
  <c r="M17" i="2"/>
  <c r="M18" i="2"/>
  <c r="M19" i="2"/>
  <c r="M20" i="2"/>
  <c r="M21" i="2"/>
  <c r="M22" i="2"/>
  <c r="M23" i="2"/>
  <c r="M24" i="2"/>
  <c r="M25" i="2"/>
  <c r="M26" i="2"/>
  <c r="M27" i="2"/>
  <c r="M28" i="2"/>
  <c r="M29" i="2"/>
  <c r="M30" i="2"/>
  <c r="M31" i="2"/>
  <c r="M32" i="2"/>
  <c r="M33" i="2"/>
  <c r="M34" i="2"/>
  <c r="M35" i="2"/>
  <c r="M46" i="2"/>
  <c r="M47" i="2"/>
  <c r="M8" i="2"/>
  <c r="B1" i="4"/>
  <c r="B8" i="9"/>
  <c r="B9" i="9"/>
  <c r="B11" i="9"/>
  <c r="B12" i="9"/>
  <c r="B13" i="9"/>
  <c r="B14" i="9"/>
  <c r="B15" i="9"/>
  <c r="B16" i="9"/>
  <c r="B17" i="9"/>
  <c r="B18" i="9"/>
  <c r="B19" i="9"/>
  <c r="B20" i="9"/>
  <c r="B21" i="9"/>
  <c r="B22" i="9"/>
  <c r="B23" i="9"/>
  <c r="B24" i="9"/>
  <c r="B25" i="9"/>
  <c r="B26" i="9"/>
  <c r="B27" i="9"/>
  <c r="B28" i="9"/>
  <c r="B29" i="9"/>
  <c r="B30" i="9"/>
  <c r="B31" i="9"/>
  <c r="B32" i="9"/>
  <c r="B33" i="9"/>
  <c r="B34" i="9"/>
  <c r="B35" i="9"/>
  <c r="B6" i="9"/>
  <c r="B7" i="9" l="1"/>
  <c r="E24" i="6" s="1"/>
  <c r="M8" i="10"/>
  <c r="K8" i="10"/>
  <c r="L8" i="10"/>
  <c r="J4" i="10"/>
  <c r="G6" i="7"/>
  <c r="G7" i="7"/>
  <c r="H7" i="7" s="1"/>
  <c r="I7" i="7" s="1"/>
  <c r="J7" i="7" s="1"/>
  <c r="G5" i="7"/>
  <c r="G9" i="7"/>
  <c r="G4" i="7"/>
  <c r="G8" i="7"/>
  <c r="H8" i="7" s="1"/>
  <c r="I8" i="7" s="1"/>
  <c r="J8" i="7" s="1"/>
  <c r="I40" i="2"/>
  <c r="D22" i="2"/>
  <c r="D24" i="2"/>
  <c r="D23" i="2"/>
  <c r="D15" i="2"/>
  <c r="D13" i="2"/>
  <c r="D46" i="2"/>
  <c r="D16" i="2"/>
  <c r="D14" i="2"/>
  <c r="D21" i="2"/>
  <c r="D35" i="2"/>
  <c r="D27" i="2"/>
  <c r="D19" i="2"/>
  <c r="D32" i="2"/>
  <c r="D30" i="2"/>
  <c r="D29" i="2"/>
  <c r="D28" i="2"/>
  <c r="D26" i="2"/>
  <c r="D18" i="2"/>
  <c r="D31" i="2"/>
  <c r="D47" i="2"/>
  <c r="D20" i="2"/>
  <c r="D34" i="2"/>
  <c r="D33" i="2"/>
  <c r="D25" i="2"/>
  <c r="D17" i="2"/>
  <c r="D9" i="2"/>
  <c r="G39" i="2"/>
  <c r="I43" i="2"/>
  <c r="E8" i="2"/>
  <c r="H14" i="7"/>
  <c r="I14" i="7" s="1"/>
  <c r="J14" i="7" s="1"/>
  <c r="H33" i="7"/>
  <c r="I33" i="7" s="1"/>
  <c r="J33" i="7" s="1"/>
  <c r="H13" i="7"/>
  <c r="I13" i="7" s="1"/>
  <c r="J13" i="7" s="1"/>
  <c r="AC15" i="2"/>
  <c r="AC22" i="2"/>
  <c r="AC14" i="2"/>
  <c r="AC10" i="2"/>
  <c r="AC30" i="2"/>
  <c r="AC33" i="2"/>
  <c r="AC35" i="2"/>
  <c r="AC31" i="2"/>
  <c r="AC23" i="2"/>
  <c r="AC18" i="2"/>
  <c r="AC17" i="2"/>
  <c r="AC34" i="2"/>
  <c r="AC26" i="2"/>
  <c r="AC19" i="2"/>
  <c r="AC12" i="2"/>
  <c r="AC11" i="2"/>
  <c r="AC24" i="2"/>
  <c r="AC27" i="2"/>
  <c r="AC20" i="2"/>
  <c r="AC9" i="2"/>
  <c r="AC47" i="2"/>
  <c r="AC21" i="2"/>
  <c r="AC29" i="2"/>
  <c r="AC13" i="2"/>
  <c r="AC28" i="2"/>
  <c r="AC25" i="2"/>
  <c r="AC32" i="2"/>
  <c r="AC16" i="2"/>
  <c r="D8" i="2"/>
  <c r="B10" i="9"/>
  <c r="E34" i="6" l="1"/>
  <c r="E10" i="6"/>
  <c r="D37" i="6"/>
  <c r="E32" i="6"/>
  <c r="E30" i="6"/>
  <c r="E28" i="6"/>
  <c r="E20" i="6"/>
  <c r="E16" i="6"/>
  <c r="E14" i="6"/>
  <c r="E12" i="6"/>
  <c r="E18" i="6"/>
  <c r="E39" i="6"/>
  <c r="E37" i="6"/>
  <c r="E35" i="6"/>
  <c r="E22" i="6"/>
  <c r="E26" i="6"/>
  <c r="E33" i="6"/>
  <c r="E31" i="6"/>
  <c r="E29" i="6"/>
  <c r="E27" i="6"/>
  <c r="E23" i="6"/>
  <c r="E21" i="6"/>
  <c r="E19" i="6"/>
  <c r="E17" i="6"/>
  <c r="E15" i="6"/>
  <c r="E13" i="6"/>
  <c r="E11" i="6"/>
  <c r="E25" i="6"/>
  <c r="E38" i="6"/>
  <c r="E36" i="6"/>
  <c r="L4" i="10"/>
  <c r="P4" i="10" s="1"/>
  <c r="O18" i="10"/>
  <c r="N18" i="10" s="1"/>
  <c r="B63" i="10" s="1"/>
  <c r="P21" i="10"/>
  <c r="R21" i="10" s="1"/>
  <c r="F66" i="10" s="1"/>
  <c r="P23" i="10"/>
  <c r="R23" i="10" s="1"/>
  <c r="Q20" i="10"/>
  <c r="E65" i="10" s="1"/>
  <c r="P11" i="10"/>
  <c r="R11" i="10" s="1"/>
  <c r="F56" i="10" s="1"/>
  <c r="P8" i="10"/>
  <c r="R8" i="10" s="1"/>
  <c r="F53" i="10" s="1"/>
  <c r="Q23" i="10"/>
  <c r="E68" i="10" s="1"/>
  <c r="O27" i="10"/>
  <c r="N27" i="10" s="1"/>
  <c r="B72" i="10" s="1"/>
  <c r="O11" i="10"/>
  <c r="N11" i="10" s="1"/>
  <c r="B56" i="10" s="1"/>
  <c r="O6" i="10"/>
  <c r="N6" i="10" s="1"/>
  <c r="B51" i="10" s="1"/>
  <c r="P29" i="10"/>
  <c r="R29" i="10" s="1"/>
  <c r="F74" i="10" s="1"/>
  <c r="P30" i="10"/>
  <c r="R30" i="10" s="1"/>
  <c r="F75" i="10" s="1"/>
  <c r="Q17" i="10"/>
  <c r="E62" i="10" s="1"/>
  <c r="P17" i="10"/>
  <c r="R17" i="10" s="1"/>
  <c r="F62" i="10" s="1"/>
  <c r="O33" i="10"/>
  <c r="N33" i="10" s="1"/>
  <c r="B78" i="10" s="1"/>
  <c r="O17" i="10"/>
  <c r="N17" i="10" s="1"/>
  <c r="B62" i="10" s="1"/>
  <c r="P7" i="10"/>
  <c r="R7" i="10" s="1"/>
  <c r="F52" i="10" s="1"/>
  <c r="O20" i="10"/>
  <c r="N20" i="10" s="1"/>
  <c r="B65" i="10" s="1"/>
  <c r="Q26" i="10"/>
  <c r="E71" i="10" s="1"/>
  <c r="Q10" i="10"/>
  <c r="E55" i="10" s="1"/>
  <c r="K4" i="10"/>
  <c r="O4" i="10" s="1"/>
  <c r="N4" i="10" s="1"/>
  <c r="B49" i="10" s="1"/>
  <c r="P26" i="10"/>
  <c r="R26" i="10" s="1"/>
  <c r="F71" i="10" s="1"/>
  <c r="Q33" i="10"/>
  <c r="E78" i="10" s="1"/>
  <c r="O14" i="10"/>
  <c r="N14" i="10" s="1"/>
  <c r="B59" i="10" s="1"/>
  <c r="P13" i="10"/>
  <c r="R13" i="10" s="1"/>
  <c r="F58" i="10" s="1"/>
  <c r="Q32" i="10"/>
  <c r="E77" i="10" s="1"/>
  <c r="Q16" i="10"/>
  <c r="E61" i="10" s="1"/>
  <c r="P32" i="10"/>
  <c r="R32" i="10" s="1"/>
  <c r="F77" i="10" s="1"/>
  <c r="Q19" i="10"/>
  <c r="E64" i="10" s="1"/>
  <c r="O16" i="10"/>
  <c r="N16" i="10" s="1"/>
  <c r="B61" i="10" s="1"/>
  <c r="O23" i="10"/>
  <c r="N23" i="10" s="1"/>
  <c r="B68" i="10" s="1"/>
  <c r="O7" i="10"/>
  <c r="N7" i="10" s="1"/>
  <c r="B52" i="10" s="1"/>
  <c r="P27" i="10"/>
  <c r="R27" i="10" s="1"/>
  <c r="F72" i="10" s="1"/>
  <c r="P10" i="10"/>
  <c r="R10" i="10" s="1"/>
  <c r="F55" i="10" s="1"/>
  <c r="O12" i="10"/>
  <c r="N12" i="10" s="1"/>
  <c r="B57" i="10" s="1"/>
  <c r="Q8" i="10"/>
  <c r="E53" i="10" s="1"/>
  <c r="O31" i="10"/>
  <c r="N31" i="10" s="1"/>
  <c r="B76" i="10" s="1"/>
  <c r="P22" i="10"/>
  <c r="R22" i="10" s="1"/>
  <c r="F67" i="10" s="1"/>
  <c r="O30" i="10"/>
  <c r="N30" i="10" s="1"/>
  <c r="B75" i="10" s="1"/>
  <c r="Q9" i="10"/>
  <c r="E54" i="10" s="1"/>
  <c r="P9" i="10"/>
  <c r="R9" i="10" s="1"/>
  <c r="F54" i="10" s="1"/>
  <c r="O29" i="10"/>
  <c r="N29" i="10" s="1"/>
  <c r="B74" i="10" s="1"/>
  <c r="O13" i="10"/>
  <c r="N13" i="10" s="1"/>
  <c r="B58" i="10" s="1"/>
  <c r="P28" i="10"/>
  <c r="R28" i="10" s="1"/>
  <c r="F73" i="10" s="1"/>
  <c r="O32" i="10"/>
  <c r="N32" i="10" s="1"/>
  <c r="B77" i="10" s="1"/>
  <c r="Q15" i="10"/>
  <c r="E60" i="10" s="1"/>
  <c r="Q22" i="10"/>
  <c r="E67" i="10" s="1"/>
  <c r="Q6" i="10"/>
  <c r="E51" i="10" s="1"/>
  <c r="P15" i="10"/>
  <c r="R15" i="10" s="1"/>
  <c r="F60" i="10" s="1"/>
  <c r="Q25" i="10"/>
  <c r="E70" i="10" s="1"/>
  <c r="Q24" i="10"/>
  <c r="E69" i="10" s="1"/>
  <c r="Q27" i="10"/>
  <c r="E72" i="10" s="1"/>
  <c r="O15" i="10"/>
  <c r="N15" i="10" s="1"/>
  <c r="B60" i="10" s="1"/>
  <c r="P18" i="10"/>
  <c r="R18" i="10" s="1"/>
  <c r="F63" i="10" s="1"/>
  <c r="Q29" i="10"/>
  <c r="E74" i="10" s="1"/>
  <c r="P19" i="10"/>
  <c r="R19" i="10" s="1"/>
  <c r="F64" i="10" s="1"/>
  <c r="P5" i="10"/>
  <c r="R5" i="10" s="1"/>
  <c r="F50" i="10" s="1"/>
  <c r="Q28" i="10"/>
  <c r="E73" i="10" s="1"/>
  <c r="Q12" i="10"/>
  <c r="E57" i="10" s="1"/>
  <c r="P24" i="10"/>
  <c r="R24" i="10" s="1"/>
  <c r="F69" i="10" s="1"/>
  <c r="Q31" i="10"/>
  <c r="E76" i="10" s="1"/>
  <c r="Q11" i="10"/>
  <c r="E56" i="10" s="1"/>
  <c r="O19" i="10"/>
  <c r="N19" i="10" s="1"/>
  <c r="B64" i="10" s="1"/>
  <c r="M4" i="10"/>
  <c r="Q4" i="10" s="1"/>
  <c r="E49" i="10" s="1"/>
  <c r="P14" i="10"/>
  <c r="R14" i="10" s="1"/>
  <c r="F59" i="10" s="1"/>
  <c r="O26" i="10"/>
  <c r="N26" i="10" s="1"/>
  <c r="B71" i="10" s="1"/>
  <c r="P33" i="10"/>
  <c r="R33" i="10" s="1"/>
  <c r="F78" i="10" s="1"/>
  <c r="O5" i="10"/>
  <c r="N5" i="10" s="1"/>
  <c r="B50" i="10" s="1"/>
  <c r="O25" i="10"/>
  <c r="N25" i="10" s="1"/>
  <c r="B70" i="10" s="1"/>
  <c r="O9" i="10"/>
  <c r="N9" i="10" s="1"/>
  <c r="B54" i="10" s="1"/>
  <c r="P20" i="10"/>
  <c r="R20" i="10" s="1"/>
  <c r="F65" i="10" s="1"/>
  <c r="O28" i="10"/>
  <c r="N28" i="10" s="1"/>
  <c r="B73" i="10" s="1"/>
  <c r="Q7" i="10"/>
  <c r="E52" i="10" s="1"/>
  <c r="Q18" i="10"/>
  <c r="E63" i="10" s="1"/>
  <c r="Q21" i="10"/>
  <c r="E66" i="10" s="1"/>
  <c r="P16" i="10"/>
  <c r="R16" i="10" s="1"/>
  <c r="F61" i="10" s="1"/>
  <c r="P6" i="10"/>
  <c r="R6" i="10" s="1"/>
  <c r="F51" i="10" s="1"/>
  <c r="O22" i="10"/>
  <c r="N22" i="10" s="1"/>
  <c r="B67" i="10" s="1"/>
  <c r="P25" i="10"/>
  <c r="R25" i="10" s="1"/>
  <c r="F70" i="10" s="1"/>
  <c r="O8" i="10"/>
  <c r="N8" i="10" s="1"/>
  <c r="B53" i="10" s="1"/>
  <c r="O21" i="10"/>
  <c r="N21" i="10" s="1"/>
  <c r="B66" i="10" s="1"/>
  <c r="P31" i="10"/>
  <c r="R31" i="10" s="1"/>
  <c r="F76" i="10" s="1"/>
  <c r="P12" i="10"/>
  <c r="R12" i="10" s="1"/>
  <c r="F57" i="10" s="1"/>
  <c r="O24" i="10"/>
  <c r="N24" i="10" s="1"/>
  <c r="B69" i="10" s="1"/>
  <c r="Q30" i="10"/>
  <c r="E75" i="10" s="1"/>
  <c r="Q14" i="10"/>
  <c r="E59" i="10" s="1"/>
  <c r="O10" i="10"/>
  <c r="N10" i="10" s="1"/>
  <c r="B55" i="10" s="1"/>
  <c r="Q13" i="10"/>
  <c r="E58" i="10" s="1"/>
  <c r="F68" i="10"/>
  <c r="B47" i="2"/>
  <c r="C47" i="2"/>
  <c r="F47" i="2" s="1"/>
  <c r="C29" i="2"/>
  <c r="F29" i="2" s="1"/>
  <c r="B29" i="2"/>
  <c r="B35" i="2"/>
  <c r="C35" i="2"/>
  <c r="F35" i="2" s="1"/>
  <c r="C33" i="2"/>
  <c r="F33" i="2" s="1"/>
  <c r="B33" i="2"/>
  <c r="I39" i="2"/>
  <c r="B26" i="2"/>
  <c r="C26" i="2"/>
  <c r="F26" i="2" s="1"/>
  <c r="C30" i="2"/>
  <c r="F30" i="2" s="1"/>
  <c r="B30" i="2"/>
  <c r="B12" i="2"/>
  <c r="C12" i="2"/>
  <c r="F12" i="2" s="1"/>
  <c r="C21" i="2"/>
  <c r="F21" i="2" s="1"/>
  <c r="B21" i="2"/>
  <c r="B16" i="2"/>
  <c r="C16" i="2"/>
  <c r="F16" i="2" s="1"/>
  <c r="B10" i="2"/>
  <c r="C10" i="2"/>
  <c r="F10" i="2" s="1"/>
  <c r="B20" i="2"/>
  <c r="C20" i="2"/>
  <c r="F20" i="2" s="1"/>
  <c r="C17" i="2"/>
  <c r="F17" i="2" s="1"/>
  <c r="B17" i="2"/>
  <c r="B27" i="2"/>
  <c r="C27" i="2"/>
  <c r="F27" i="2" s="1"/>
  <c r="B22" i="2"/>
  <c r="C22" i="2"/>
  <c r="F22" i="2" s="1"/>
  <c r="B28" i="2"/>
  <c r="C28" i="2"/>
  <c r="F28" i="2" s="1"/>
  <c r="C24" i="2"/>
  <c r="F24" i="2" s="1"/>
  <c r="B24" i="2"/>
  <c r="B23" i="2"/>
  <c r="C23" i="2"/>
  <c r="F23" i="2" s="1"/>
  <c r="B15" i="2"/>
  <c r="C15" i="2"/>
  <c r="F15" i="2" s="1"/>
  <c r="B19" i="2"/>
  <c r="C19" i="2"/>
  <c r="F19" i="2" s="1"/>
  <c r="B34" i="2"/>
  <c r="C34" i="2"/>
  <c r="F34" i="2" s="1"/>
  <c r="B32" i="2"/>
  <c r="C32" i="2"/>
  <c r="F32" i="2" s="1"/>
  <c r="C14" i="2"/>
  <c r="F14" i="2" s="1"/>
  <c r="B14" i="2"/>
  <c r="B25" i="2"/>
  <c r="C25" i="2"/>
  <c r="F25" i="2" s="1"/>
  <c r="B18" i="2"/>
  <c r="C18" i="2"/>
  <c r="F18" i="2" s="1"/>
  <c r="C13" i="2"/>
  <c r="F13" i="2" s="1"/>
  <c r="B13" i="2"/>
  <c r="B11" i="2"/>
  <c r="C11" i="2"/>
  <c r="F11" i="2" s="1"/>
  <c r="B31" i="2"/>
  <c r="C31" i="2"/>
  <c r="F31" i="2" s="1"/>
  <c r="B9" i="2"/>
  <c r="C9" i="2"/>
  <c r="F9" i="2" s="1"/>
  <c r="C46" i="2"/>
  <c r="F46" i="2" s="1"/>
  <c r="B46" i="2"/>
  <c r="D24" i="6"/>
  <c r="C20" i="6"/>
  <c r="H10" i="7"/>
  <c r="I10" i="7" s="1"/>
  <c r="J10" i="7" s="1"/>
  <c r="H6" i="7"/>
  <c r="H17" i="7"/>
  <c r="I17" i="7" s="1"/>
  <c r="J17" i="7" s="1"/>
  <c r="H11" i="7"/>
  <c r="I11" i="7" s="1"/>
  <c r="J11" i="7" s="1"/>
  <c r="H25" i="7"/>
  <c r="I25" i="7" s="1"/>
  <c r="J25" i="7" s="1"/>
  <c r="H16" i="7"/>
  <c r="I16" i="7" s="1"/>
  <c r="J16" i="7" s="1"/>
  <c r="H9" i="7"/>
  <c r="H15" i="7"/>
  <c r="I15" i="7" s="1"/>
  <c r="J15" i="7" s="1"/>
  <c r="H12" i="7"/>
  <c r="I12" i="7" s="1"/>
  <c r="J12" i="7" s="1"/>
  <c r="H19" i="7"/>
  <c r="I19" i="7" s="1"/>
  <c r="J19" i="7" s="1"/>
  <c r="H18" i="7"/>
  <c r="I18" i="7" s="1"/>
  <c r="J18" i="7" s="1"/>
  <c r="H4" i="7"/>
  <c r="I4" i="7" s="1"/>
  <c r="H27" i="7"/>
  <c r="I27" i="7" s="1"/>
  <c r="J27" i="7" s="1"/>
  <c r="H26" i="7"/>
  <c r="I26" i="7" s="1"/>
  <c r="J26" i="7" s="1"/>
  <c r="H5" i="7"/>
  <c r="I5" i="7" s="1"/>
  <c r="J5" i="7" s="1"/>
  <c r="H32" i="7"/>
  <c r="I32" i="7" s="1"/>
  <c r="J32" i="7" s="1"/>
  <c r="H20" i="7"/>
  <c r="I20" i="7" s="1"/>
  <c r="J20" i="7" s="1"/>
  <c r="H22" i="7"/>
  <c r="I22" i="7" s="1"/>
  <c r="J22" i="7" s="1"/>
  <c r="H28" i="7"/>
  <c r="I28" i="7" s="1"/>
  <c r="J28" i="7" s="1"/>
  <c r="H30" i="7"/>
  <c r="I30" i="7" s="1"/>
  <c r="J30" i="7" s="1"/>
  <c r="H24" i="7"/>
  <c r="I24" i="7" s="1"/>
  <c r="J24" i="7" s="1"/>
  <c r="H21" i="7"/>
  <c r="I21" i="7" s="1"/>
  <c r="J21" i="7" s="1"/>
  <c r="H23" i="7"/>
  <c r="I23" i="7" s="1"/>
  <c r="J23" i="7" s="1"/>
  <c r="H29" i="7"/>
  <c r="I29" i="7" s="1"/>
  <c r="J29" i="7" s="1"/>
  <c r="H31" i="7"/>
  <c r="I31" i="7" s="1"/>
  <c r="J31" i="7" s="1"/>
  <c r="D19" i="6"/>
  <c r="C15" i="6"/>
  <c r="D21" i="6"/>
  <c r="D32" i="6"/>
  <c r="C23" i="6"/>
  <c r="C35" i="6"/>
  <c r="D33" i="6"/>
  <c r="C18" i="6"/>
  <c r="D39" i="6"/>
  <c r="C26" i="6"/>
  <c r="C27" i="6"/>
  <c r="D25" i="6"/>
  <c r="C39" i="6"/>
  <c r="D31" i="6"/>
  <c r="C24" i="6"/>
  <c r="D16" i="6"/>
  <c r="D22" i="6"/>
  <c r="C36" i="6"/>
  <c r="D28" i="6"/>
  <c r="C13" i="6"/>
  <c r="D29" i="6"/>
  <c r="D13" i="6"/>
  <c r="D14" i="6"/>
  <c r="C28" i="6"/>
  <c r="C34" i="6"/>
  <c r="C14" i="6"/>
  <c r="C17" i="6"/>
  <c r="D38" i="6"/>
  <c r="D15" i="6"/>
  <c r="C19" i="6"/>
  <c r="C25" i="6"/>
  <c r="D17" i="6"/>
  <c r="C31" i="6"/>
  <c r="D23" i="6"/>
  <c r="C32" i="6"/>
  <c r="D30" i="6"/>
  <c r="D36" i="6"/>
  <c r="C16" i="6"/>
  <c r="C22" i="6"/>
  <c r="D35" i="6"/>
  <c r="C30" i="6"/>
  <c r="C38" i="6"/>
  <c r="C37" i="6"/>
  <c r="C21" i="6"/>
  <c r="D18" i="6"/>
  <c r="D34" i="6"/>
  <c r="D26" i="6"/>
  <c r="C29" i="6"/>
  <c r="D27" i="6"/>
  <c r="C33" i="6"/>
  <c r="D20" i="6"/>
  <c r="D56" i="10" l="1"/>
  <c r="D62" i="10"/>
  <c r="D77" i="10"/>
  <c r="C76" i="10"/>
  <c r="C49" i="10"/>
  <c r="C56" i="10"/>
  <c r="C63" i="10"/>
  <c r="D52" i="10"/>
  <c r="C77" i="10"/>
  <c r="D64" i="10"/>
  <c r="C52" i="10"/>
  <c r="C59" i="10"/>
  <c r="C73" i="10"/>
  <c r="C53" i="10"/>
  <c r="C58" i="10"/>
  <c r="R4" i="10"/>
  <c r="F49" i="10" s="1"/>
  <c r="D49" i="10"/>
  <c r="C51" i="10"/>
  <c r="D60" i="10"/>
  <c r="D50" i="10"/>
  <c r="D58" i="10"/>
  <c r="D54" i="10"/>
  <c r="C70" i="10"/>
  <c r="D51" i="10"/>
  <c r="C60" i="10"/>
  <c r="C65" i="10"/>
  <c r="D66" i="10"/>
  <c r="D55" i="10"/>
  <c r="D57" i="10"/>
  <c r="D68" i="10"/>
  <c r="C74" i="10"/>
  <c r="D72" i="10"/>
  <c r="D74" i="10"/>
  <c r="C72" i="10"/>
  <c r="C64" i="10"/>
  <c r="D65" i="10"/>
  <c r="C62" i="10"/>
  <c r="C68" i="10"/>
  <c r="C55" i="10"/>
  <c r="C75" i="10"/>
  <c r="D70" i="10"/>
  <c r="C54" i="10"/>
  <c r="D69" i="10"/>
  <c r="D78" i="10"/>
  <c r="C57" i="10"/>
  <c r="D63" i="10"/>
  <c r="C78" i="10"/>
  <c r="C61" i="10"/>
  <c r="D71" i="10"/>
  <c r="D67" i="10"/>
  <c r="D75" i="10"/>
  <c r="C67" i="10"/>
  <c r="C71" i="10"/>
  <c r="C69" i="10"/>
  <c r="D59" i="10"/>
  <c r="D76" i="10"/>
  <c r="Q5" i="10"/>
  <c r="E50" i="10" s="1"/>
  <c r="I6" i="7"/>
  <c r="C66" i="10"/>
  <c r="D53" i="10"/>
  <c r="D73" i="10"/>
  <c r="D61" i="10"/>
  <c r="C50" i="10"/>
  <c r="I9" i="7"/>
  <c r="J9" i="7" s="1"/>
  <c r="G16" i="2"/>
  <c r="G24" i="2"/>
  <c r="G25" i="2"/>
  <c r="G33" i="2"/>
  <c r="G19" i="2"/>
  <c r="G15" i="2"/>
  <c r="G29" i="2"/>
  <c r="T7" i="9"/>
  <c r="U7" i="9"/>
  <c r="T8" i="9"/>
  <c r="U8" i="9"/>
  <c r="T9" i="9"/>
  <c r="U9" i="9"/>
  <c r="U10" i="9"/>
  <c r="T11" i="9"/>
  <c r="U11" i="9"/>
  <c r="T12" i="9"/>
  <c r="U12" i="9"/>
  <c r="T13" i="9"/>
  <c r="U13" i="9"/>
  <c r="T14" i="9"/>
  <c r="U14" i="9"/>
  <c r="T15" i="9"/>
  <c r="U15" i="9"/>
  <c r="T16" i="9"/>
  <c r="U16" i="9"/>
  <c r="T17" i="9"/>
  <c r="U17" i="9"/>
  <c r="T18" i="9"/>
  <c r="U18" i="9"/>
  <c r="T19" i="9"/>
  <c r="U19" i="9"/>
  <c r="T20" i="9"/>
  <c r="U20" i="9"/>
  <c r="T21" i="9"/>
  <c r="U21" i="9"/>
  <c r="T22" i="9"/>
  <c r="U22" i="9"/>
  <c r="T23" i="9"/>
  <c r="U23" i="9"/>
  <c r="T24" i="9"/>
  <c r="U24" i="9"/>
  <c r="T25" i="9"/>
  <c r="U25" i="9"/>
  <c r="T26" i="9"/>
  <c r="U26" i="9"/>
  <c r="T27" i="9"/>
  <c r="U27" i="9"/>
  <c r="T28" i="9"/>
  <c r="U28" i="9"/>
  <c r="T29" i="9"/>
  <c r="U29" i="9"/>
  <c r="T30" i="9"/>
  <c r="U30" i="9"/>
  <c r="T31" i="9"/>
  <c r="U31" i="9"/>
  <c r="T32" i="9"/>
  <c r="U32" i="9"/>
  <c r="T33" i="9"/>
  <c r="U33" i="9"/>
  <c r="T34" i="9"/>
  <c r="U34" i="9"/>
  <c r="T35" i="9"/>
  <c r="U35" i="9"/>
  <c r="U6" i="9"/>
  <c r="T6" i="9"/>
  <c r="G6" i="9"/>
  <c r="F7" i="9"/>
  <c r="D11" i="6" s="1"/>
  <c r="F8" i="9"/>
  <c r="F9" i="9"/>
  <c r="F10" i="9"/>
  <c r="D12" i="6" s="1"/>
  <c r="F11" i="9"/>
  <c r="F12" i="9"/>
  <c r="F13" i="9"/>
  <c r="F14" i="9"/>
  <c r="F15" i="9"/>
  <c r="F16" i="9"/>
  <c r="F17" i="9"/>
  <c r="F18" i="9"/>
  <c r="F19" i="9"/>
  <c r="F20" i="9"/>
  <c r="F21" i="9"/>
  <c r="F22" i="9"/>
  <c r="F23" i="9"/>
  <c r="F24" i="9"/>
  <c r="F25" i="9"/>
  <c r="F26" i="9"/>
  <c r="F27" i="9"/>
  <c r="F28" i="9"/>
  <c r="F29" i="9"/>
  <c r="F30" i="9"/>
  <c r="F31" i="9"/>
  <c r="F32" i="9"/>
  <c r="F33" i="9"/>
  <c r="F34" i="9"/>
  <c r="F35" i="9"/>
  <c r="E7" i="9"/>
  <c r="C11" i="6" s="1"/>
  <c r="E8" i="9"/>
  <c r="E9" i="9"/>
  <c r="E10" i="9"/>
  <c r="C12" i="6" s="1"/>
  <c r="E11" i="9"/>
  <c r="E12" i="9"/>
  <c r="E13" i="9"/>
  <c r="E14" i="9"/>
  <c r="E15" i="9"/>
  <c r="E16" i="9"/>
  <c r="E17" i="9"/>
  <c r="E18" i="9"/>
  <c r="E19" i="9"/>
  <c r="E20" i="9"/>
  <c r="E21" i="9"/>
  <c r="E22" i="9"/>
  <c r="E23" i="9"/>
  <c r="E24" i="9"/>
  <c r="E25" i="9"/>
  <c r="E26" i="9"/>
  <c r="E27" i="9"/>
  <c r="E28" i="9"/>
  <c r="E29" i="9"/>
  <c r="E30" i="9"/>
  <c r="E31" i="9"/>
  <c r="E32" i="9"/>
  <c r="E33" i="9"/>
  <c r="E34" i="9"/>
  <c r="E35" i="9"/>
  <c r="D7" i="9"/>
  <c r="K7" i="9" s="1"/>
  <c r="D8" i="9"/>
  <c r="K8" i="9" s="1"/>
  <c r="D9" i="9"/>
  <c r="K9" i="9" s="1"/>
  <c r="D10" i="9"/>
  <c r="D11" i="9"/>
  <c r="D12" i="9"/>
  <c r="G12" i="9" s="1"/>
  <c r="D13" i="9"/>
  <c r="I13" i="9" s="1"/>
  <c r="D14" i="9"/>
  <c r="K14" i="9" s="1"/>
  <c r="D15" i="9"/>
  <c r="G15" i="9" s="1"/>
  <c r="D16" i="9"/>
  <c r="K16" i="9" s="1"/>
  <c r="D17" i="9"/>
  <c r="G17" i="9" s="1"/>
  <c r="D18" i="9"/>
  <c r="M18" i="9" s="1"/>
  <c r="D19" i="9"/>
  <c r="K19" i="9" s="1"/>
  <c r="D20" i="9"/>
  <c r="K20" i="9" s="1"/>
  <c r="D21" i="9"/>
  <c r="I21" i="9" s="1"/>
  <c r="D22" i="9"/>
  <c r="K22" i="9" s="1"/>
  <c r="D23" i="9"/>
  <c r="G23" i="9" s="1"/>
  <c r="D24" i="9"/>
  <c r="K24" i="9" s="1"/>
  <c r="D25" i="9"/>
  <c r="G25" i="9" s="1"/>
  <c r="D26" i="9"/>
  <c r="M26" i="9" s="1"/>
  <c r="D27" i="9"/>
  <c r="K27" i="9" s="1"/>
  <c r="D28" i="9"/>
  <c r="K28" i="9" s="1"/>
  <c r="D29" i="9"/>
  <c r="I29" i="9" s="1"/>
  <c r="D30" i="9"/>
  <c r="K30" i="9" s="1"/>
  <c r="D31" i="9"/>
  <c r="G31" i="9" s="1"/>
  <c r="D32" i="9"/>
  <c r="K32" i="9" s="1"/>
  <c r="D33" i="9"/>
  <c r="G33" i="9" s="1"/>
  <c r="D34" i="9"/>
  <c r="M34" i="9" s="1"/>
  <c r="D35" i="9"/>
  <c r="K35" i="9" s="1"/>
  <c r="D6" i="9"/>
  <c r="F6" i="9"/>
  <c r="D10" i="6" s="1"/>
  <c r="E6" i="9"/>
  <c r="C10" i="6" s="1"/>
  <c r="J4" i="7" l="1"/>
  <c r="L4" i="7" s="1"/>
  <c r="J6" i="7"/>
  <c r="M6" i="7" s="1"/>
  <c r="G31" i="2"/>
  <c r="I31" i="2" s="1"/>
  <c r="G34" i="2"/>
  <c r="I34" i="2" s="1"/>
  <c r="G14" i="2"/>
  <c r="I14" i="2" s="1"/>
  <c r="G47" i="2"/>
  <c r="I47" i="2" s="1"/>
  <c r="G22" i="2"/>
  <c r="I22" i="2" s="1"/>
  <c r="G17" i="2"/>
  <c r="I17" i="2" s="1"/>
  <c r="G18" i="2"/>
  <c r="I18" i="2" s="1"/>
  <c r="G35" i="2"/>
  <c r="I35" i="2" s="1"/>
  <c r="G26" i="2"/>
  <c r="I26" i="2" s="1"/>
  <c r="G46" i="2"/>
  <c r="I46" i="2" s="1"/>
  <c r="G12" i="2"/>
  <c r="I12" i="2" s="1"/>
  <c r="G28" i="2"/>
  <c r="I28" i="2" s="1"/>
  <c r="G13" i="2"/>
  <c r="I13" i="2" s="1"/>
  <c r="G23" i="2"/>
  <c r="I23" i="2" s="1"/>
  <c r="G20" i="2"/>
  <c r="I20" i="2" s="1"/>
  <c r="G27" i="2"/>
  <c r="I27" i="2" s="1"/>
  <c r="G30" i="2"/>
  <c r="I30" i="2" s="1"/>
  <c r="I19" i="2"/>
  <c r="G21" i="2"/>
  <c r="I21" i="2" s="1"/>
  <c r="G32" i="2"/>
  <c r="I32" i="2" s="1"/>
  <c r="G11" i="2"/>
  <c r="I11" i="2" s="1"/>
  <c r="G9" i="2"/>
  <c r="I9" i="2" s="1"/>
  <c r="G10" i="2"/>
  <c r="I10" i="2" s="1"/>
  <c r="I15" i="2"/>
  <c r="I24" i="2"/>
  <c r="I25" i="2"/>
  <c r="I33" i="2"/>
  <c r="I16" i="2"/>
  <c r="I29" i="2"/>
  <c r="S34" i="9"/>
  <c r="S16" i="9"/>
  <c r="S33" i="9"/>
  <c r="S32" i="9"/>
  <c r="S26" i="9"/>
  <c r="S25" i="9"/>
  <c r="S24" i="9"/>
  <c r="S18" i="9"/>
  <c r="S17" i="9"/>
  <c r="S31" i="9"/>
  <c r="S23" i="9"/>
  <c r="S15" i="9"/>
  <c r="S30" i="9"/>
  <c r="S22" i="9"/>
  <c r="S29" i="9"/>
  <c r="S21" i="9"/>
  <c r="S13" i="9"/>
  <c r="S28" i="9"/>
  <c r="S20" i="9"/>
  <c r="J6" i="9"/>
  <c r="I6" i="9" s="1"/>
  <c r="S35" i="9"/>
  <c r="S27" i="9"/>
  <c r="S19" i="9"/>
  <c r="N26" i="9"/>
  <c r="M23" i="9"/>
  <c r="N27" i="9"/>
  <c r="M24" i="9"/>
  <c r="N18" i="9"/>
  <c r="M16" i="9"/>
  <c r="M35" i="9"/>
  <c r="M15" i="9"/>
  <c r="M19" i="9"/>
  <c r="M32" i="9"/>
  <c r="P34" i="9"/>
  <c r="N19" i="9"/>
  <c r="N35" i="9"/>
  <c r="M31" i="9"/>
  <c r="P26" i="9"/>
  <c r="N34" i="9"/>
  <c r="M27" i="9"/>
  <c r="P18" i="9"/>
  <c r="N30" i="9"/>
  <c r="N14" i="9"/>
  <c r="P13" i="9"/>
  <c r="N28" i="9"/>
  <c r="N20" i="9"/>
  <c r="M33" i="9"/>
  <c r="M25" i="9"/>
  <c r="M17" i="9"/>
  <c r="P35" i="9"/>
  <c r="P27" i="9"/>
  <c r="P19" i="9"/>
  <c r="P33" i="9"/>
  <c r="P25" i="9"/>
  <c r="P17" i="9"/>
  <c r="N33" i="9"/>
  <c r="N25" i="9"/>
  <c r="N17" i="9"/>
  <c r="N9" i="9"/>
  <c r="M30" i="9"/>
  <c r="M22" i="9"/>
  <c r="P32" i="9"/>
  <c r="P24" i="9"/>
  <c r="P16" i="9"/>
  <c r="N32" i="9"/>
  <c r="N24" i="9"/>
  <c r="N16" i="9"/>
  <c r="N8" i="9"/>
  <c r="M29" i="9"/>
  <c r="M21" i="9"/>
  <c r="M13" i="9"/>
  <c r="P31" i="9"/>
  <c r="P23" i="9"/>
  <c r="P15" i="9"/>
  <c r="N31" i="9"/>
  <c r="N23" i="9"/>
  <c r="N15" i="9"/>
  <c r="N7" i="9"/>
  <c r="M28" i="9"/>
  <c r="M20" i="9"/>
  <c r="P30" i="9"/>
  <c r="P22" i="9"/>
  <c r="N22" i="9"/>
  <c r="P29" i="9"/>
  <c r="P21" i="9"/>
  <c r="N29" i="9"/>
  <c r="N21" i="9"/>
  <c r="N13" i="9"/>
  <c r="P28" i="9"/>
  <c r="P20" i="9"/>
  <c r="I30" i="9"/>
  <c r="I22" i="9"/>
  <c r="I28" i="9"/>
  <c r="I20" i="9"/>
  <c r="I35" i="9"/>
  <c r="I27" i="9"/>
  <c r="I19" i="9"/>
  <c r="I34" i="9"/>
  <c r="I26" i="9"/>
  <c r="I18" i="9"/>
  <c r="I33" i="9"/>
  <c r="I25" i="9"/>
  <c r="I17" i="9"/>
  <c r="I32" i="9"/>
  <c r="I24" i="9"/>
  <c r="I16" i="9"/>
  <c r="I31" i="9"/>
  <c r="I23" i="9"/>
  <c r="I15" i="9"/>
  <c r="J29" i="9"/>
  <c r="J21" i="9"/>
  <c r="J13" i="9"/>
  <c r="J30" i="9"/>
  <c r="J22" i="9"/>
  <c r="J28" i="9"/>
  <c r="J20" i="9"/>
  <c r="J12" i="9"/>
  <c r="I12" i="9" s="1"/>
  <c r="J35" i="9"/>
  <c r="J27" i="9"/>
  <c r="J19" i="9"/>
  <c r="J34" i="9"/>
  <c r="J26" i="9"/>
  <c r="J18" i="9"/>
  <c r="J33" i="9"/>
  <c r="J25" i="9"/>
  <c r="J17" i="9"/>
  <c r="J32" i="9"/>
  <c r="J24" i="9"/>
  <c r="J16" i="9"/>
  <c r="J31" i="9"/>
  <c r="J23" i="9"/>
  <c r="J15" i="9"/>
  <c r="W29" i="9"/>
  <c r="W21" i="9"/>
  <c r="W13" i="9"/>
  <c r="W30" i="9"/>
  <c r="W22" i="9"/>
  <c r="W28" i="9"/>
  <c r="W20" i="9"/>
  <c r="W35" i="9"/>
  <c r="W27" i="9"/>
  <c r="W19" i="9"/>
  <c r="W34" i="9"/>
  <c r="W26" i="9"/>
  <c r="W18" i="9"/>
  <c r="W33" i="9"/>
  <c r="W25" i="9"/>
  <c r="W17" i="9"/>
  <c r="W32" i="9"/>
  <c r="W24" i="9"/>
  <c r="W16" i="9"/>
  <c r="W31" i="9"/>
  <c r="W23" i="9"/>
  <c r="W15" i="9"/>
  <c r="G13" i="9"/>
  <c r="K34" i="9"/>
  <c r="K26" i="9"/>
  <c r="G29" i="9"/>
  <c r="G21" i="9"/>
  <c r="K18" i="9"/>
  <c r="G10" i="9"/>
  <c r="J10" i="9" s="1"/>
  <c r="G30" i="9"/>
  <c r="G22" i="9"/>
  <c r="G14" i="9"/>
  <c r="J14" i="9" s="1"/>
  <c r="K29" i="9"/>
  <c r="K21" i="9"/>
  <c r="K13" i="9"/>
  <c r="K10" i="9"/>
  <c r="N10" i="9" s="1"/>
  <c r="G28" i="9"/>
  <c r="G20" i="9"/>
  <c r="K6" i="9"/>
  <c r="N6" i="9" s="1"/>
  <c r="M6" i="9" s="1"/>
  <c r="K31" i="9"/>
  <c r="K23" i="9"/>
  <c r="K15" i="9"/>
  <c r="G35" i="9"/>
  <c r="G27" i="9"/>
  <c r="G19" i="9"/>
  <c r="K12" i="9"/>
  <c r="G34" i="9"/>
  <c r="G26" i="9"/>
  <c r="G18" i="9"/>
  <c r="K33" i="9"/>
  <c r="K25" i="9"/>
  <c r="K17" i="9"/>
  <c r="G7" i="9"/>
  <c r="G32" i="9"/>
  <c r="G24" i="9"/>
  <c r="G16" i="9"/>
  <c r="K11" i="9"/>
  <c r="N11" i="9" s="1"/>
  <c r="F13" i="4"/>
  <c r="G13" i="4" s="1"/>
  <c r="F14" i="4"/>
  <c r="G14" i="4" s="1"/>
  <c r="F15" i="4"/>
  <c r="G15" i="4" s="1"/>
  <c r="F16" i="4"/>
  <c r="G16" i="4" s="1"/>
  <c r="F17" i="4"/>
  <c r="G17" i="4" s="1"/>
  <c r="F18" i="4"/>
  <c r="G18" i="4" s="1"/>
  <c r="F19" i="4"/>
  <c r="G19" i="4" s="1"/>
  <c r="F20" i="4"/>
  <c r="G20" i="4" s="1"/>
  <c r="F21" i="4"/>
  <c r="G21" i="4" s="1"/>
  <c r="F12" i="4"/>
  <c r="G12" i="4" s="1"/>
  <c r="E13" i="4"/>
  <c r="E14" i="4"/>
  <c r="E15" i="4"/>
  <c r="E16" i="4"/>
  <c r="E17" i="4"/>
  <c r="E18" i="4"/>
  <c r="E19" i="4"/>
  <c r="E20" i="4"/>
  <c r="E21" i="4"/>
  <c r="E12" i="4"/>
  <c r="D3" i="3"/>
  <c r="L14" i="4"/>
  <c r="L19" i="4" s="1"/>
  <c r="L20" i="4" s="1"/>
  <c r="F28" i="8" s="1"/>
  <c r="H21" i="8"/>
  <c r="M4" i="7" l="1"/>
  <c r="K4" i="7"/>
  <c r="L6" i="7"/>
  <c r="K6" i="7"/>
  <c r="O9" i="9"/>
  <c r="H8" i="2"/>
  <c r="J47" i="2"/>
  <c r="J42" i="2"/>
  <c r="J46" i="2"/>
  <c r="J43" i="2"/>
  <c r="J8" i="2"/>
  <c r="J19" i="2"/>
  <c r="J29" i="2"/>
  <c r="J26" i="2"/>
  <c r="J16" i="2"/>
  <c r="J13" i="2"/>
  <c r="J25" i="2"/>
  <c r="O8" i="9"/>
  <c r="O22" i="9"/>
  <c r="O16" i="9"/>
  <c r="O19" i="9"/>
  <c r="O17" i="9"/>
  <c r="O33" i="9"/>
  <c r="O23" i="9"/>
  <c r="O25" i="9"/>
  <c r="O21" i="9"/>
  <c r="O29" i="9"/>
  <c r="O20" i="9"/>
  <c r="O15" i="9"/>
  <c r="O28" i="9"/>
  <c r="M14" i="9"/>
  <c r="O14" i="9"/>
  <c r="L13" i="7"/>
  <c r="M13" i="7"/>
  <c r="K13" i="7"/>
  <c r="K11" i="7"/>
  <c r="L11" i="7"/>
  <c r="M11" i="7"/>
  <c r="L28" i="7"/>
  <c r="K28" i="7"/>
  <c r="M28" i="7"/>
  <c r="L31" i="7"/>
  <c r="K31" i="7"/>
  <c r="M31" i="7"/>
  <c r="L20" i="7"/>
  <c r="K20" i="7"/>
  <c r="M20" i="7"/>
  <c r="M18" i="7"/>
  <c r="L18" i="7"/>
  <c r="K18" i="7"/>
  <c r="K22" i="7"/>
  <c r="L22" i="7"/>
  <c r="M22" i="7"/>
  <c r="K25" i="7"/>
  <c r="M25" i="7"/>
  <c r="L25" i="7"/>
  <c r="M10" i="7"/>
  <c r="K10" i="7"/>
  <c r="L10" i="7"/>
  <c r="K19" i="7"/>
  <c r="L19" i="7"/>
  <c r="M19" i="7"/>
  <c r="K17" i="7"/>
  <c r="M17" i="7"/>
  <c r="L17" i="7"/>
  <c r="L29" i="7"/>
  <c r="M29" i="7"/>
  <c r="K29" i="7"/>
  <c r="K24" i="7"/>
  <c r="L24" i="7"/>
  <c r="M24" i="7"/>
  <c r="M26" i="7"/>
  <c r="K26" i="7"/>
  <c r="L26" i="7"/>
  <c r="M33" i="7"/>
  <c r="K33" i="7"/>
  <c r="L33" i="7"/>
  <c r="K32" i="7"/>
  <c r="L32" i="7"/>
  <c r="M32" i="7"/>
  <c r="L21" i="7"/>
  <c r="M21" i="7"/>
  <c r="K21" i="7"/>
  <c r="K9" i="7"/>
  <c r="M9" i="7"/>
  <c r="L9" i="7"/>
  <c r="K15" i="7"/>
  <c r="L15" i="7"/>
  <c r="M15" i="7"/>
  <c r="K27" i="7"/>
  <c r="L27" i="7"/>
  <c r="M27" i="7"/>
  <c r="K30" i="7"/>
  <c r="L30" i="7"/>
  <c r="M30" i="7"/>
  <c r="K23" i="7"/>
  <c r="L23" i="7"/>
  <c r="M23" i="7"/>
  <c r="P14" i="9"/>
  <c r="S14" i="9" s="1"/>
  <c r="I14" i="9"/>
  <c r="P6" i="9"/>
  <c r="S6" i="9" s="1"/>
  <c r="P10" i="9"/>
  <c r="S10" i="9" s="1"/>
  <c r="I10" i="9"/>
  <c r="N12" i="9"/>
  <c r="D5" i="6" s="1"/>
  <c r="J7" i="9"/>
  <c r="I7" i="9" s="1"/>
  <c r="H13" i="4"/>
  <c r="H17" i="4"/>
  <c r="G11" i="9"/>
  <c r="G8" i="9"/>
  <c r="H16" i="4"/>
  <c r="H18" i="4"/>
  <c r="H15" i="4"/>
  <c r="H20" i="4"/>
  <c r="H12" i="4"/>
  <c r="H14" i="4"/>
  <c r="H19" i="4"/>
  <c r="H21" i="4"/>
  <c r="L16" i="4"/>
  <c r="L15" i="4"/>
  <c r="L17" i="4"/>
  <c r="O13" i="9" l="1"/>
  <c r="J17" i="2"/>
  <c r="J20" i="2"/>
  <c r="O32" i="9"/>
  <c r="J23" i="2"/>
  <c r="J41" i="2"/>
  <c r="J33" i="2"/>
  <c r="J22" i="2"/>
  <c r="J45" i="2"/>
  <c r="J39" i="2"/>
  <c r="O7" i="9"/>
  <c r="O10" i="9"/>
  <c r="O6" i="9"/>
  <c r="J10" i="2"/>
  <c r="J30" i="2"/>
  <c r="J36" i="2"/>
  <c r="O34" i="9"/>
  <c r="O27" i="9"/>
  <c r="J34" i="2"/>
  <c r="J21" i="2"/>
  <c r="J28" i="2"/>
  <c r="J38" i="2"/>
  <c r="O30" i="9"/>
  <c r="J9" i="2"/>
  <c r="J14" i="2"/>
  <c r="J24" i="2"/>
  <c r="J40" i="2"/>
  <c r="J35" i="2"/>
  <c r="J31" i="2"/>
  <c r="J32" i="2"/>
  <c r="J11" i="2"/>
  <c r="J37" i="2"/>
  <c r="J15" i="2"/>
  <c r="J18" i="2"/>
  <c r="J27" i="2"/>
  <c r="J12" i="2"/>
  <c r="J44" i="2"/>
  <c r="O31" i="9"/>
  <c r="O18" i="9"/>
  <c r="O11" i="9"/>
  <c r="O26" i="9"/>
  <c r="O24" i="9"/>
  <c r="O35" i="9"/>
  <c r="D4" i="6"/>
  <c r="O12" i="9"/>
  <c r="L12" i="7"/>
  <c r="M12" i="7"/>
  <c r="K12" i="7"/>
  <c r="K14" i="7"/>
  <c r="L14" i="7"/>
  <c r="M14" i="7"/>
  <c r="K16" i="7"/>
  <c r="L16" i="7"/>
  <c r="M16" i="7"/>
  <c r="M7" i="7"/>
  <c r="W14" i="9"/>
  <c r="P7" i="9"/>
  <c r="S7" i="9" s="1"/>
  <c r="P12" i="9"/>
  <c r="S12" i="9" s="1"/>
  <c r="J11" i="9"/>
  <c r="J8" i="9"/>
  <c r="G9" i="9"/>
  <c r="AD48" i="2"/>
  <c r="X48" i="2"/>
  <c r="W48" i="2"/>
  <c r="V48" i="2"/>
  <c r="AB8" i="2"/>
  <c r="O4" i="7" l="1"/>
  <c r="P4" i="7"/>
  <c r="Q4" i="7"/>
  <c r="E49" i="7" s="1"/>
  <c r="O10" i="7"/>
  <c r="C55" i="7" s="1"/>
  <c r="O28" i="7"/>
  <c r="C73" i="7" s="1"/>
  <c r="O30" i="7"/>
  <c r="C75" i="7" s="1"/>
  <c r="P11" i="7"/>
  <c r="D56" i="7" s="1"/>
  <c r="O18" i="7"/>
  <c r="C63" i="7" s="1"/>
  <c r="P8" i="7"/>
  <c r="D53" i="7" s="1"/>
  <c r="P10" i="7"/>
  <c r="D55" i="7" s="1"/>
  <c r="P28" i="7"/>
  <c r="D73" i="7" s="1"/>
  <c r="O26" i="7"/>
  <c r="C71" i="7" s="1"/>
  <c r="P6" i="7"/>
  <c r="D51" i="7" s="1"/>
  <c r="P15" i="7"/>
  <c r="D60" i="7" s="1"/>
  <c r="P16" i="7"/>
  <c r="D61" i="7" s="1"/>
  <c r="P17" i="7"/>
  <c r="D62" i="7" s="1"/>
  <c r="P18" i="7"/>
  <c r="D63" i="7" s="1"/>
  <c r="P27" i="7"/>
  <c r="D72" i="7" s="1"/>
  <c r="P31" i="7"/>
  <c r="D76" i="7" s="1"/>
  <c r="O8" i="7"/>
  <c r="C53" i="7" s="1"/>
  <c r="O13" i="7"/>
  <c r="C58" i="7" s="1"/>
  <c r="O24" i="7"/>
  <c r="C69" i="7" s="1"/>
  <c r="P5" i="7"/>
  <c r="P14" i="7"/>
  <c r="D59" i="7" s="1"/>
  <c r="P23" i="7"/>
  <c r="D68" i="7" s="1"/>
  <c r="P24" i="7"/>
  <c r="D69" i="7" s="1"/>
  <c r="P25" i="7"/>
  <c r="P26" i="7"/>
  <c r="D71" i="7" s="1"/>
  <c r="O9" i="7"/>
  <c r="C54" i="7" s="1"/>
  <c r="P13" i="7"/>
  <c r="D58" i="7" s="1"/>
  <c r="P22" i="7"/>
  <c r="D67" i="7" s="1"/>
  <c r="P32" i="7"/>
  <c r="D77" i="7" s="1"/>
  <c r="P33" i="7"/>
  <c r="D78" i="7" s="1"/>
  <c r="O17" i="7"/>
  <c r="C62" i="7" s="1"/>
  <c r="P29" i="7"/>
  <c r="D74" i="7" s="1"/>
  <c r="O15" i="7"/>
  <c r="C60" i="7" s="1"/>
  <c r="O33" i="7"/>
  <c r="C78" i="7" s="1"/>
  <c r="O12" i="7"/>
  <c r="C57" i="7" s="1"/>
  <c r="P21" i="7"/>
  <c r="D66" i="7" s="1"/>
  <c r="P30" i="7"/>
  <c r="D75" i="7" s="1"/>
  <c r="O5" i="7"/>
  <c r="O6" i="7"/>
  <c r="C51" i="7" s="1"/>
  <c r="O7" i="7"/>
  <c r="C52" i="7" s="1"/>
  <c r="O16" i="7"/>
  <c r="C61" i="7" s="1"/>
  <c r="O25" i="7"/>
  <c r="C70" i="7" s="1"/>
  <c r="O14" i="7"/>
  <c r="C59" i="7" s="1"/>
  <c r="O11" i="7"/>
  <c r="C56" i="7" s="1"/>
  <c r="O20" i="7"/>
  <c r="C65" i="7" s="1"/>
  <c r="O21" i="7"/>
  <c r="C66" i="7" s="1"/>
  <c r="O22" i="7"/>
  <c r="C67" i="7" s="1"/>
  <c r="O23" i="7"/>
  <c r="C68" i="7" s="1"/>
  <c r="O32" i="7"/>
  <c r="C77" i="7" s="1"/>
  <c r="P12" i="7"/>
  <c r="D57" i="7" s="1"/>
  <c r="O19" i="7"/>
  <c r="C64" i="7" s="1"/>
  <c r="O29" i="7"/>
  <c r="C74" i="7" s="1"/>
  <c r="O31" i="7"/>
  <c r="C76" i="7" s="1"/>
  <c r="P20" i="7"/>
  <c r="D65" i="7" s="1"/>
  <c r="O27" i="7"/>
  <c r="C72" i="7" s="1"/>
  <c r="P7" i="7"/>
  <c r="D52" i="7" s="1"/>
  <c r="P9" i="7"/>
  <c r="D54" i="7" s="1"/>
  <c r="P19" i="7"/>
  <c r="D64" i="7" s="1"/>
  <c r="D7" i="6"/>
  <c r="D6" i="6"/>
  <c r="Q23" i="7"/>
  <c r="E68" i="7" s="1"/>
  <c r="Q25" i="7"/>
  <c r="E70" i="7" s="1"/>
  <c r="Q32" i="7"/>
  <c r="E77" i="7" s="1"/>
  <c r="D70" i="7"/>
  <c r="Q8" i="7"/>
  <c r="E53" i="7" s="1"/>
  <c r="Q26" i="7"/>
  <c r="E71" i="7" s="1"/>
  <c r="Q13" i="7"/>
  <c r="E58" i="7" s="1"/>
  <c r="Q6" i="7"/>
  <c r="E51" i="7" s="1"/>
  <c r="Q20" i="7"/>
  <c r="E65" i="7" s="1"/>
  <c r="Q7" i="7"/>
  <c r="E52" i="7" s="1"/>
  <c r="Q22" i="7"/>
  <c r="E67" i="7" s="1"/>
  <c r="Q16" i="7"/>
  <c r="E61" i="7" s="1"/>
  <c r="Q19" i="7"/>
  <c r="E64" i="7" s="1"/>
  <c r="Q9" i="7"/>
  <c r="E54" i="7" s="1"/>
  <c r="Q31" i="7"/>
  <c r="E76" i="7" s="1"/>
  <c r="Q10" i="7"/>
  <c r="E55" i="7" s="1"/>
  <c r="Q17" i="7"/>
  <c r="E62" i="7" s="1"/>
  <c r="Q11" i="7"/>
  <c r="E56" i="7" s="1"/>
  <c r="Q21" i="7"/>
  <c r="E66" i="7" s="1"/>
  <c r="Q28" i="7"/>
  <c r="E73" i="7" s="1"/>
  <c r="Q15" i="7"/>
  <c r="E60" i="7" s="1"/>
  <c r="Q33" i="7"/>
  <c r="E78" i="7" s="1"/>
  <c r="Q24" i="7"/>
  <c r="E69" i="7" s="1"/>
  <c r="Q27" i="7"/>
  <c r="E72" i="7" s="1"/>
  <c r="Q14" i="7"/>
  <c r="E59" i="7" s="1"/>
  <c r="Q30" i="7"/>
  <c r="E75" i="7" s="1"/>
  <c r="Q18" i="7"/>
  <c r="E63" i="7" s="1"/>
  <c r="Q12" i="7"/>
  <c r="E57" i="7" s="1"/>
  <c r="Q29" i="7"/>
  <c r="E74" i="7" s="1"/>
  <c r="K8" i="7"/>
  <c r="L8" i="7"/>
  <c r="M8" i="7"/>
  <c r="K5" i="7"/>
  <c r="L5" i="7"/>
  <c r="M5" i="7"/>
  <c r="Q5" i="7" s="1"/>
  <c r="E50" i="7" s="1"/>
  <c r="K7" i="7"/>
  <c r="L7" i="7"/>
  <c r="M10" i="9"/>
  <c r="W10" i="9" s="1"/>
  <c r="M7" i="9"/>
  <c r="W7" i="9" s="1"/>
  <c r="M11" i="9"/>
  <c r="M8" i="9"/>
  <c r="M9" i="9"/>
  <c r="W6" i="9"/>
  <c r="M12" i="9"/>
  <c r="W12" i="9" s="1"/>
  <c r="I8" i="9"/>
  <c r="P8" i="9"/>
  <c r="S8" i="9" s="1"/>
  <c r="P11" i="9"/>
  <c r="S11" i="9" s="1"/>
  <c r="I11" i="9"/>
  <c r="J9" i="9"/>
  <c r="K11" i="2"/>
  <c r="AC8" i="2"/>
  <c r="B8" i="2" s="1"/>
  <c r="AB48" i="2"/>
  <c r="R13" i="7" l="1"/>
  <c r="F58" i="7" s="1"/>
  <c r="R11" i="7"/>
  <c r="F56" i="7" s="1"/>
  <c r="R28" i="7"/>
  <c r="F73" i="7" s="1"/>
  <c r="R33" i="7"/>
  <c r="F78" i="7" s="1"/>
  <c r="R15" i="7"/>
  <c r="F60" i="7" s="1"/>
  <c r="R17" i="7"/>
  <c r="F62" i="7" s="1"/>
  <c r="R14" i="7"/>
  <c r="F59" i="7" s="1"/>
  <c r="R10" i="7"/>
  <c r="F55" i="7" s="1"/>
  <c r="R7" i="7"/>
  <c r="F52" i="7" s="1"/>
  <c r="D49" i="7"/>
  <c r="R4" i="7"/>
  <c r="F49" i="7" s="1"/>
  <c r="R19" i="7"/>
  <c r="F64" i="7" s="1"/>
  <c r="R16" i="7"/>
  <c r="F61" i="7" s="1"/>
  <c r="R26" i="7"/>
  <c r="F71" i="7" s="1"/>
  <c r="R32" i="7"/>
  <c r="F77" i="7" s="1"/>
  <c r="R22" i="7"/>
  <c r="F67" i="7" s="1"/>
  <c r="R18" i="7"/>
  <c r="F63" i="7" s="1"/>
  <c r="R12" i="7"/>
  <c r="F57" i="7" s="1"/>
  <c r="R29" i="7"/>
  <c r="F74" i="7" s="1"/>
  <c r="R8" i="7"/>
  <c r="F53" i="7" s="1"/>
  <c r="R6" i="7"/>
  <c r="F51" i="7" s="1"/>
  <c r="R24" i="7"/>
  <c r="F69" i="7" s="1"/>
  <c r="R23" i="7"/>
  <c r="F68" i="7" s="1"/>
  <c r="R25" i="7"/>
  <c r="F70" i="7" s="1"/>
  <c r="R5" i="7"/>
  <c r="F50" i="7" s="1"/>
  <c r="D50" i="7"/>
  <c r="R21" i="7"/>
  <c r="F66" i="7" s="1"/>
  <c r="R30" i="7"/>
  <c r="F75" i="7" s="1"/>
  <c r="R27" i="7"/>
  <c r="F72" i="7" s="1"/>
  <c r="R31" i="7"/>
  <c r="F76" i="7" s="1"/>
  <c r="R20" i="7"/>
  <c r="F65" i="7" s="1"/>
  <c r="R9" i="7"/>
  <c r="F54" i="7" s="1"/>
  <c r="C50" i="7"/>
  <c r="N4" i="7"/>
  <c r="B49" i="7" s="1"/>
  <c r="C49" i="7"/>
  <c r="N15" i="7"/>
  <c r="B60" i="7" s="1"/>
  <c r="N25" i="7"/>
  <c r="B70" i="7" s="1"/>
  <c r="N13" i="7"/>
  <c r="B58" i="7" s="1"/>
  <c r="N23" i="7"/>
  <c r="B68" i="7" s="1"/>
  <c r="N28" i="7"/>
  <c r="B73" i="7" s="1"/>
  <c r="N30" i="7"/>
  <c r="B75" i="7" s="1"/>
  <c r="N31" i="7"/>
  <c r="B76" i="7" s="1"/>
  <c r="N19" i="7"/>
  <c r="B64" i="7" s="1"/>
  <c r="N8" i="7"/>
  <c r="B53" i="7" s="1"/>
  <c r="N17" i="7"/>
  <c r="B62" i="7" s="1"/>
  <c r="N11" i="7"/>
  <c r="B56" i="7" s="1"/>
  <c r="N27" i="7"/>
  <c r="B72" i="7" s="1"/>
  <c r="N33" i="7"/>
  <c r="B78" i="7" s="1"/>
  <c r="N7" i="7"/>
  <c r="B52" i="7" s="1"/>
  <c r="N9" i="7"/>
  <c r="B54" i="7" s="1"/>
  <c r="N20" i="7"/>
  <c r="B65" i="7" s="1"/>
  <c r="N22" i="7"/>
  <c r="B67" i="7" s="1"/>
  <c r="N21" i="7"/>
  <c r="B66" i="7" s="1"/>
  <c r="N32" i="7"/>
  <c r="B77" i="7" s="1"/>
  <c r="N29" i="7"/>
  <c r="B74" i="7" s="1"/>
  <c r="N24" i="7"/>
  <c r="B69" i="7" s="1"/>
  <c r="N16" i="7"/>
  <c r="B61" i="7" s="1"/>
  <c r="N26" i="7"/>
  <c r="B71" i="7" s="1"/>
  <c r="N14" i="7"/>
  <c r="B59" i="7" s="1"/>
  <c r="N18" i="7"/>
  <c r="B63" i="7" s="1"/>
  <c r="N6" i="7"/>
  <c r="B51" i="7" s="1"/>
  <c r="N10" i="7"/>
  <c r="B55" i="7" s="1"/>
  <c r="N12" i="7"/>
  <c r="B57" i="7" s="1"/>
  <c r="C8" i="2"/>
  <c r="F8" i="2" s="1"/>
  <c r="K13" i="2"/>
  <c r="K9" i="2"/>
  <c r="K10" i="2"/>
  <c r="K46" i="2"/>
  <c r="K21" i="2"/>
  <c r="K18" i="2"/>
  <c r="K27" i="2"/>
  <c r="K23" i="2"/>
  <c r="K33" i="2"/>
  <c r="W11" i="9"/>
  <c r="W8" i="9"/>
  <c r="I9" i="9"/>
  <c r="P9" i="9"/>
  <c r="S9" i="9" s="1"/>
  <c r="K12" i="2"/>
  <c r="K16" i="2"/>
  <c r="K22" i="2"/>
  <c r="K19" i="2"/>
  <c r="K31" i="2"/>
  <c r="K29" i="2"/>
  <c r="K17" i="2"/>
  <c r="K14" i="2"/>
  <c r="K15" i="2"/>
  <c r="K20" i="2"/>
  <c r="K30" i="2"/>
  <c r="K32" i="2"/>
  <c r="K25" i="2"/>
  <c r="K35" i="2"/>
  <c r="K24" i="2"/>
  <c r="K26" i="2"/>
  <c r="K28" i="2"/>
  <c r="K34" i="2"/>
  <c r="AC48" i="2"/>
  <c r="N5" i="7" l="1"/>
  <c r="B50" i="7" s="1"/>
  <c r="K47" i="2"/>
  <c r="W9" i="9"/>
  <c r="G8" i="2" l="1"/>
  <c r="I8" i="2" s="1"/>
  <c r="K8" i="2" s="1"/>
</calcChain>
</file>

<file path=xl/sharedStrings.xml><?xml version="1.0" encoding="utf-8"?>
<sst xmlns="http://schemas.openxmlformats.org/spreadsheetml/2006/main" count="283" uniqueCount="199">
  <si>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</si>
  <si>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</si>
  <si>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</si>
  <si>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</si>
  <si>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</si>
  <si>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</si>
  <si>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</si>
  <si>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</si>
  <si>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</si>
  <si>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</si>
  <si>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</si>
  <si>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</si>
  <si>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</si>
  <si>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</si>
  <si>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</si>
  <si>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</si>
  <si>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</si>
  <si>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</si>
  <si>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</si>
  <si>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</si>
  <si>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</si>
  <si>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</si>
  <si>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</si>
  <si>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</si>
  <si>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</si>
  <si>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</si>
  <si>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</si>
  <si>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</si>
  <si>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</si>
  <si>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Otros</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</si>
  <si>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</si>
  <si>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</si>
  <si>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</si>
  <si>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</si>
  <si>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</si>
  <si>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</si>
  <si>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</si>
  <si>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</si>
  <si>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</si>
  <si>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</si>
  <si>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</si>
  <si>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</si>
  <si>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</si>
  <si>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</si>
  <si>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</si>
  <si>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</si>
  <si>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</si>
  <si>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</si>
  <si>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</si>
  <si>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</si>
  <si>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</si>
  <si>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CUMPLIMENTAR COLUMNA "H"</t>
  </si>
  <si>
    <t>FACTURA</t>
  </si>
  <si>
    <t>FECHA
FACTURA</t>
  </si>
  <si>
    <t>FECHA
PAGO</t>
  </si>
  <si>
    <t>TIPO</t>
  </si>
  <si>
    <t>FACTURA
FUERA
PLAZO</t>
  </si>
  <si>
    <t>PAGO
FUERA
PLAZO</t>
  </si>
  <si>
    <t>COMENTARIO INFO</t>
  </si>
  <si>
    <t>RESULTADO</t>
  </si>
  <si>
    <t>NUEVA
FECHA
PAGO</t>
  </si>
  <si>
    <t>FECHA
EFECTIVA
FACTURA</t>
  </si>
  <si>
    <t>IMPUTADO
(BENEFICIARIO)</t>
  </si>
  <si>
    <t>ELEGIBLE
(INFO)</t>
  </si>
  <si>
    <t>PAGO
&gt; 30 días</t>
  </si>
  <si>
    <t>CONTINUA
INCIDENCIA</t>
  </si>
  <si>
    <t>OTRAS
INCIDENCIAS
(si/no)</t>
  </si>
  <si>
    <t>IMPUTADO vs ELEGIBLE</t>
  </si>
  <si>
    <t>VALIDACIÓN INFO FECHAS PAGO</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</si>
  <si>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</si>
  <si>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</si>
  <si>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</si>
  <si>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</si>
  <si>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</si>
  <si>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</si>
  <si>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</si>
  <si>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</si>
  <si>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</si>
  <si>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</si>
  <si>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</si>
  <si>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</si>
  <si>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</si>
  <si>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</si>
  <si>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</si>
  <si>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</si>
  <si>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</si>
  <si>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</si>
  <si>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</si>
  <si>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</si>
  <si>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</si>
  <si>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</si>
  <si>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</si>
  <si>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</si>
  <si>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</si>
  <si>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</si>
  <si>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</si>
  <si>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</si>
  <si>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</si>
  <si>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</si>
  <si>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</si>
  <si>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</si>
  <si>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</si>
  <si>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</si>
  <si>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</si>
  <si>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</si>
  <si>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</si>
  <si>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IMPORTE PAGADO</t>
  </si>
  <si>
    <t>SUMA
IMPORTES
FACTURADOS
AL
PROVEEDOR</t>
  </si>
  <si>
    <t>Nº TOTAL
DE
FACTURAS
DEL
PROVEEDOR</t>
  </si>
  <si>
    <t>OFERTA
SELECCIONADA</t>
  </si>
  <si>
    <t>OFERTA
ALTERNATIVA</t>
  </si>
  <si>
    <t>EN SU CASO,
INSERTAR MEMORIA
JUSTIFICANDO ELECCIÓN
(PDF)</t>
  </si>
  <si>
    <t>NÚMERO OFERTA
o PROFORMA</t>
  </si>
  <si>
    <t>OFERTAS / PROFORMAS</t>
  </si>
  <si>
    <t>IMPORTE
OFERTA
o PROFORMA
(IVA EXLUÍDO)</t>
  </si>
  <si>
    <t>INSERTAR OFERTA
o PROFORMA (PDF)</t>
  </si>
  <si>
    <t>-. Debe cumplimentar esta Hoja Excel y anexarla a la Solicitud de Cobro (Cuenta Justificativa) del expediente.</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</si>
  <si>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</si>
  <si>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</si>
  <si>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</si>
  <si>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</si>
  <si>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</si>
  <si>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</si>
  <si>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</si>
  <si>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</si>
  <si>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</si>
  <si>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</si>
  <si>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FECHA PRESENTACIÓN SOLICITUD DE AYUDA (*):</t>
  </si>
  <si>
    <t>(*): Se deberá indicar la fecha de presentación de la solicitud de ayuda o la fecha de inicio de del plazo de ejecución de acuerdo con lo dispuesto en el segundo punto de las condiciones particulares de la Resolución Individual de Concesión de Ayuda.</t>
  </si>
  <si>
    <t>FECHA FINAL PLAZO EJECUCIÓN DEL PROYECTO (**):</t>
  </si>
  <si>
    <t>(**): La fecha final del plazo de ejecución del proyecto/actividad viene reflejada en el segundo punto de las condiciones particulares de la Resolución Individual de Concesión de Ayuda.</t>
  </si>
  <si>
    <t>c) Celda F24: se deberá incluir la fecha de presentación de la solicitud de ayuda o la fecha de inicio de del plazo de ejecución de acuerdo con lo dispuesto en el segundo punto de las condiciones particulares de la Resolución Individual de Concesión de Ayuda.</t>
  </si>
  <si>
    <t>d) Celda F26: se deberá incluir la fecha final del plazo de ejecución del proyecto/actividad que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</si>
  <si>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</si>
  <si>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</si>
  <si>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</si>
  <si>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</si>
  <si>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</si>
  <si>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</si>
  <si>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</si>
  <si>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</si>
  <si>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</si>
  <si>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</si>
  <si>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</si>
  <si>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</si>
  <si>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</si>
  <si>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</si>
  <si>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</si>
  <si>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</si>
  <si>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</si>
  <si>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</si>
  <si>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</si>
  <si>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</si>
  <si>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</si>
  <si>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</si>
  <si>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</si>
  <si>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</si>
  <si>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</si>
  <si>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</si>
  <si>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</si>
  <si>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</si>
  <si>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</si>
  <si>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</si>
  <si>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</si>
  <si>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</si>
  <si>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</si>
  <si>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</si>
  <si>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</si>
  <si>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</si>
  <si>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</si>
  <si>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</si>
  <si>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</si>
  <si>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</si>
  <si>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MOD-50-23</t>
  </si>
  <si>
    <t>BENEFICIARIO:</t>
  </si>
  <si>
    <t>a) Nombre o razón social del beneficiario.</t>
  </si>
  <si>
    <t>PROGRAMA DE AYUDA PARA LA DOTACIÓN Y REHABILITACIÓN DE PARQUES EMPRESARIALES</t>
  </si>
  <si>
    <t>LÍNEA</t>
  </si>
  <si>
    <t>PAPE</t>
  </si>
  <si>
    <t>FECHA FINAL PLAZO JUSTIFICACIÓN (PAGOS):</t>
  </si>
  <si>
    <t>Obras</t>
  </si>
  <si>
    <t>Suministros</t>
  </si>
  <si>
    <t>Proyectos Técnicos</t>
  </si>
  <si>
    <t>Dirección Facultativa</t>
  </si>
  <si>
    <t>CUMPLIMENTAR FECHA INICIO Y/O FIN PROYECTO</t>
  </si>
  <si>
    <t>NO OBRAS</t>
  </si>
  <si>
    <t>NIF&gt;40000</t>
  </si>
  <si>
    <t>De acuerdo con los datos aportados en la pestaña "RELACIÓN DE FACTURAS", los siguientes proveedores tienen una suma de importes facturados superior a 15,000 euros por lo que se tendrá que aportar en la pestaña "RELACIÓN DE TRES OFERTAS" al menos dos ofertas alternativas</t>
  </si>
  <si>
    <t>PROVEDORES &gt; 40000 CON Nº DE ORDEN</t>
  </si>
  <si>
    <t>PROVEDORES &gt; 40000 ORDENADOS</t>
  </si>
  <si>
    <t>De acuerdo con los datos aportados en la pestaña "RELACIÓN DE FACTURAS", los siguientes proveedores tienen una suma de importes facturados superior a 40,000 euros por lo que se tendrá que aportar en la pestaña "RELACIÓN DE TRES OFERTAS" al menos dos ofertas alternativas</t>
  </si>
  <si>
    <t>HOJA/PESTAÑA "LISTADO PROVEEDORES &gt; 40.000 €"</t>
  </si>
  <si>
    <t>-. De forma resumida, se recogen aquellos proveedores que tienen una suma de importes facturados superior a 15,000 euros por lo que se tendrá que aportar, en la pestaña "RELACIÓN DE TRES OFERTAS", al menos dos ofertas alternativas</t>
  </si>
  <si>
    <t>-. De forma resumida, se recogen aquellos proveedores que tienen una suma de importes facturados superior a 40,000 euros por lo que se tendrá que aportar, en la pestaña "RELACIÓN DE TRES OFERTAS", al menos dos ofertas alternativas</t>
  </si>
  <si>
    <t>(De aplicación únicamente para gastos tipo Obra)</t>
  </si>
  <si>
    <t>HOJA/PESTAÑA "RELACIÓN DE TRES OFERTAS"</t>
  </si>
  <si>
    <t>OFERTAS ALTERNATIVAS DE PROVEEDORES PARA GASTOS/INVERSIONES DEL EXPEDIENTE CUYO IMPORTE ES SUPERIOR A 15.000 € (IVA EXCLUIDO) O 40.000 € (IVA EXCLUIDO) PARA OBRAS</t>
  </si>
  <si>
    <t>ORDEN DESEMPATE IMPORTE</t>
  </si>
  <si>
    <t>PLAZO JUSTIFICACIÓN TRAS EJECUCIÓN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</si>
</sst>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yy"/>
    <numFmt numFmtId="165" formatCode="0.00\ %"/>
    <numFmt numFmtId="166" formatCode="dd/mm/yy"/>
    <numFmt numFmtId="167" formatCode="00"/>
    <numFmt numFmtId="168" formatCode="0000"/>
    <numFmt numFmtId="169" formatCode="#,##0.00000"/>
  </numFmts>
  <fonts count="20"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s>
  <cellStyleXfs count="2">
    <xf numFmtId="0" fontId="0" fillId="0" borderId="0"/>
    <xf numFmtId="0" fontId="14" fillId="0" borderId="0"/>
  </cellStyleXfs>
  <cellXfs count="348">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0" borderId="1" xfId="0" applyFont="1" applyBorder="1" applyAlignment="1">
      <alignment wrapText="1"/>
    </xf>
    <xf numFmtId="0" fontId="2" fillId="13" borderId="1" xfId="0" applyFont="1" applyFill="1" applyBorder="1" applyAlignment="1">
      <alignment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3"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9"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166" fontId="2" fillId="9" borderId="1" xfId="0" applyNumberFormat="1" applyFont="1" applyFill="1" applyBorder="1" applyAlignment="1" applyProtection="1">
      <alignment horizontal="center"/>
      <protection locked="0"/>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166" fontId="2" fillId="10" borderId="3" xfId="0" applyNumberFormat="1"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10" borderId="12"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0" fontId="2" fillId="10" borderId="10" xfId="0"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10" borderId="11" xfId="0" applyNumberFormat="1" applyFont="1" applyFill="1" applyBorder="1" applyAlignment="1" applyProtection="1">
      <alignment vertical="center"/>
      <protection locked="0"/>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4" fontId="2" fillId="2" borderId="11" xfId="0" applyNumberFormat="1" applyFont="1" applyFill="1" applyBorder="1" applyAlignment="1" applyProtection="1">
      <alignment horizontal="right" vertical="center"/>
      <protection locked="0"/>
    </xf>
    <xf numFmtId="166" fontId="2" fillId="2" borderId="7" xfId="0" applyNumberFormat="1" applyFont="1" applyFill="1" applyBorder="1" applyAlignment="1" applyProtection="1">
      <alignment horizontal="center" vertical="center"/>
      <protection locked="0"/>
    </xf>
    <xf numFmtId="4" fontId="2" fillId="2" borderId="12" xfId="0" applyNumberFormat="1" applyFont="1" applyFill="1" applyBorder="1" applyAlignment="1" applyProtection="1">
      <alignment horizontal="right" vertical="center"/>
      <protection locked="0"/>
    </xf>
    <xf numFmtId="166" fontId="2" fillId="2" borderId="13" xfId="0" applyNumberFormat="1" applyFont="1" applyFill="1" applyBorder="1" applyAlignment="1" applyProtection="1">
      <alignment horizontal="center" vertical="center"/>
      <protection locked="0"/>
    </xf>
    <xf numFmtId="4" fontId="2" fillId="2" borderId="14" xfId="0" applyNumberFormat="1" applyFont="1" applyFill="1" applyBorder="1" applyAlignment="1" applyProtection="1">
      <alignment horizontal="right"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3" xfId="0" applyFont="1" applyFill="1" applyBorder="1" applyAlignment="1" applyProtection="1">
      <alignment horizontal="left" vertical="center" wrapText="1"/>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19" borderId="0" xfId="0" applyFont="1" applyFill="1"/>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 fillId="20" borderId="1" xfId="0" applyFont="1" applyFill="1" applyBorder="1" applyAlignment="1">
      <alignment horizontal="center" vertical="center" wrapText="1"/>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5" fillId="15" borderId="0" xfId="0" applyNumberFormat="1" applyFont="1" applyFill="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0" fontId="16" fillId="0" borderId="0" xfId="1" applyFont="1" applyAlignment="1">
      <alignment horizontal="center" vertical="center"/>
    </xf>
    <xf numFmtId="0" fontId="2" fillId="11" borderId="1" xfId="0" applyFont="1" applyFill="1" applyBorder="1" applyAlignment="1">
      <alignment horizontal="left" indent="1"/>
    </xf>
    <xf numFmtId="169" fontId="2" fillId="0" borderId="1" xfId="0" applyNumberFormat="1" applyFont="1" applyBorder="1"/>
    <xf numFmtId="0" fontId="2" fillId="0" borderId="1" xfId="0" applyFont="1" applyBorder="1" applyAlignment="1">
      <alignment horizontal="left" vertical="center"/>
    </xf>
    <xf numFmtId="0" fontId="2" fillId="0" borderId="1" xfId="0" applyFont="1" applyBorder="1" applyAlignment="1">
      <alignment horizontal="center"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18"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2" fillId="0" borderId="0" xfId="1" applyFont="1" applyAlignment="1">
      <alignment horizontal="left" vertical="center" wrapTex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5" fillId="13" borderId="1" xfId="0" applyFont="1" applyFill="1" applyBorder="1" applyAlignment="1">
      <alignment horizontal="center"/>
    </xf>
    <xf numFmtId="0" fontId="5" fillId="0" borderId="0" xfId="0" applyFont="1" applyAlignment="1">
      <alignment horizontal="center"/>
    </xf>
    <xf numFmtId="0" fontId="2" fillId="11" borderId="16"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17" xfId="0" applyFont="1" applyFill="1" applyBorder="1" applyAlignment="1">
      <alignment horizontal="left" vertical="top" wrapText="1"/>
    </xf>
    <xf numFmtId="0" fontId="2" fillId="11" borderId="18" xfId="0" applyFont="1" applyFill="1" applyBorder="1" applyAlignment="1">
      <alignment horizontal="left" vertical="top" wrapText="1"/>
    </xf>
    <xf numFmtId="0" fontId="2" fillId="11" borderId="22" xfId="0" applyFont="1" applyFill="1" applyBorder="1" applyAlignment="1">
      <alignment horizontal="left" vertical="top" wrapText="1"/>
    </xf>
    <xf numFmtId="0" fontId="2" fillId="11" borderId="19" xfId="0" applyFont="1" applyFill="1" applyBorder="1" applyAlignment="1">
      <alignment horizontal="left" vertical="top" wrapText="1"/>
    </xf>
  </cellXfs>
  <cellStyles count="2">
    <cellStyle name="Normal" xfId="0" builtinId="0"/>
    <cellStyle name="Normal 2" xfId="1" xr:uid="{67D7D274-719D-4BF6-BD67-E007F8C34542}"/>
  </cellStyles>
  <dxfs count="63">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1D400"/>
        </patternFill>
      </fill>
    </dxf>
    <dxf>
      <fill>
        <patternFill>
          <bgColor rgb="FFFFE575"/>
        </patternFill>
      </fill>
    </dxf>
    <dxf>
      <font>
        <b/>
        <i val="0"/>
      </font>
      <fill>
        <patternFill>
          <bgColor rgb="FFC1D400"/>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E7F1F9"/>
      <color rgb="FFFF7C80"/>
      <color rgb="FFC6E0B4"/>
      <color rgb="FFFFE575"/>
      <color rgb="FFBCE200"/>
      <color rgb="FFC1D400"/>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ABA2F64E-A500-DCF9-A50D-E3931788CEFB}"/>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489699</xdr:colOff>
      <xdr:row>26</xdr:row>
      <xdr:rowOff>351600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38100</xdr:rowOff>
    </xdr:from>
    <xdr:to>
      <xdr:col>2</xdr:col>
      <xdr:colOff>1238251</xdr:colOff>
      <xdr:row>39</xdr:row>
      <xdr:rowOff>70770</xdr:rowOff>
    </xdr:to>
    <xdr:pic>
      <xdr:nvPicPr>
        <xdr:cNvPr id="2" name="Imagen 1">
          <a:extLst>
            <a:ext uri="{FF2B5EF4-FFF2-40B4-BE49-F238E27FC236}">
              <a16:creationId xmlns:a16="http://schemas.microsoft.com/office/drawing/2014/main" id="{A94633D8-2175-48D0-9F6D-462A5168B8D4}"/>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33</xdr:row>
      <xdr:rowOff>38100</xdr:rowOff>
    </xdr:from>
    <xdr:to>
      <xdr:col>2</xdr:col>
      <xdr:colOff>1238251</xdr:colOff>
      <xdr:row>39</xdr:row>
      <xdr:rowOff>127920</xdr:rowOff>
    </xdr:to>
    <xdr:pic>
      <xdr:nvPicPr>
        <xdr:cNvPr id="2" name="Imagen 1">
          <a:extLst>
            <a:ext uri="{FF2B5EF4-FFF2-40B4-BE49-F238E27FC236}">
              <a16:creationId xmlns:a16="http://schemas.microsoft.com/office/drawing/2014/main" id="{0162259F-1A68-41F9-9612-0127E107B1A6}"/>
            </a:ext>
          </a:extLst>
        </xdr:cNvPr>
        <xdr:cNvPicPr>
          <a:picLocks noChangeAspect="1"/>
        </xdr:cNvPicPr>
      </xdr:nvPicPr>
      <xdr:blipFill>
        <a:blip xmlns:r="http://schemas.openxmlformats.org/officeDocument/2006/relationships" r:embed="rId1"/>
        <a:stretch>
          <a:fillRect/>
        </a:stretch>
      </xdr:blipFill>
      <xdr:spPr>
        <a:xfrm>
          <a:off x="419100" y="5695950"/>
          <a:ext cx="1695451" cy="10613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2"/>
  <sheetViews>
    <sheetView showGridLines="0" tabSelected="1" workbookViewId="0">
      <selection activeCell="B3" sqref="B3"/>
    </sheetView>
  </sheetViews>
  <sheetFormatPr baseColWidth="10" defaultColWidth="9.140625" defaultRowHeight="15" customHeight="1" x14ac:dyDescent="0.2"/>
  <cols>
    <col min="1" max="1" width="5.7109375" style="1" customWidth="1"/>
    <col min="2" max="2" width="84.42578125" style="1" customWidth="1"/>
    <col min="3" max="1001" width="10.7109375" style="1" customWidth="1"/>
    <col min="1002" max="16384" width="9.140625" style="1"/>
  </cols>
  <sheetData>
    <row r="1" spans="1:2" ht="15" customHeight="1" x14ac:dyDescent="0.2">
      <c r="A1" s="206" t="s">
        <v>173</v>
      </c>
    </row>
    <row r="3" spans="1:2" ht="30" x14ac:dyDescent="0.2">
      <c r="B3" s="207" t="s">
        <v>167</v>
      </c>
    </row>
    <row r="5" spans="1:2" ht="27" x14ac:dyDescent="0.2">
      <c r="B5" s="208" t="s">
        <v>116</v>
      </c>
    </row>
    <row r="6" spans="1:2" ht="15" customHeight="1" x14ac:dyDescent="0.2">
      <c r="B6" s="224" t="s">
        <v>146</v>
      </c>
    </row>
    <row r="7" spans="1:2" ht="15" customHeight="1" x14ac:dyDescent="0.2">
      <c r="B7" s="224"/>
    </row>
    <row r="8" spans="1:2" ht="15" customHeight="1" x14ac:dyDescent="0.2">
      <c r="B8" s="224"/>
    </row>
    <row r="9" spans="1:2" ht="15" customHeight="1" x14ac:dyDescent="0.2">
      <c r="B9" s="224"/>
    </row>
    <row r="10" spans="1:2" ht="9.9499999999999993" customHeight="1" x14ac:dyDescent="0.2">
      <c r="B10" s="209"/>
    </row>
    <row r="11" spans="1:2" ht="15" customHeight="1" x14ac:dyDescent="0.2">
      <c r="B11" s="210" t="s">
        <v>117</v>
      </c>
    </row>
    <row r="12" spans="1:2" ht="9.9499999999999993" customHeight="1" x14ac:dyDescent="0.2"/>
    <row r="13" spans="1:2" ht="15" customHeight="1" x14ac:dyDescent="0.2">
      <c r="B13" s="211" t="s">
        <v>125</v>
      </c>
    </row>
    <row r="14" spans="1:2" ht="15" customHeight="1" x14ac:dyDescent="0.2">
      <c r="B14" s="212" t="s">
        <v>175</v>
      </c>
    </row>
    <row r="15" spans="1:2" ht="15" customHeight="1" x14ac:dyDescent="0.2">
      <c r="B15" s="212" t="s">
        <v>126</v>
      </c>
    </row>
    <row r="16" spans="1:2" ht="15" customHeight="1" x14ac:dyDescent="0.2">
      <c r="B16" s="227" t="s">
        <v>131</v>
      </c>
    </row>
    <row r="17" spans="2:2" ht="15" customHeight="1" x14ac:dyDescent="0.2">
      <c r="B17" s="227"/>
    </row>
    <row r="18" spans="2:2" ht="15" customHeight="1" x14ac:dyDescent="0.2">
      <c r="B18" s="227"/>
    </row>
    <row r="19" spans="2:2" ht="9.9499999999999993" customHeight="1" x14ac:dyDescent="0.2">
      <c r="B19" s="227"/>
    </row>
    <row r="20" spans="2:2" ht="15" customHeight="1" x14ac:dyDescent="0.2">
      <c r="B20" s="227" t="s">
        <v>132</v>
      </c>
    </row>
    <row r="21" spans="2:2" ht="9.9499999999999993" customHeight="1" x14ac:dyDescent="0.2">
      <c r="B21" s="227"/>
    </row>
    <row r="22" spans="2:2" ht="15" customHeight="1" x14ac:dyDescent="0.2">
      <c r="B22" s="227"/>
    </row>
    <row r="23" spans="2:2" ht="9.9499999999999993" customHeight="1" x14ac:dyDescent="0.2">
      <c r="B23" s="208"/>
    </row>
    <row r="24" spans="2:2" ht="15" customHeight="1" x14ac:dyDescent="0.2">
      <c r="B24" s="210" t="s">
        <v>147</v>
      </c>
    </row>
    <row r="25" spans="2:2" ht="9.9499999999999993" customHeight="1" x14ac:dyDescent="0.2"/>
    <row r="26" spans="2:2" ht="15" customHeight="1" x14ac:dyDescent="0.2">
      <c r="B26" s="214" t="s">
        <v>133</v>
      </c>
    </row>
    <row r="27" spans="2:2" ht="15" customHeight="1" x14ac:dyDescent="0.2">
      <c r="B27" s="225" t="s">
        <v>134</v>
      </c>
    </row>
    <row r="28" spans="2:2" ht="15" customHeight="1" x14ac:dyDescent="0.2">
      <c r="B28" s="225"/>
    </row>
    <row r="29" spans="2:2" ht="15" customHeight="1" x14ac:dyDescent="0.2">
      <c r="B29" s="225" t="s">
        <v>135</v>
      </c>
    </row>
    <row r="30" spans="2:2" ht="15" customHeight="1" x14ac:dyDescent="0.2">
      <c r="B30" s="225"/>
    </row>
    <row r="31" spans="2:2" ht="15" customHeight="1" x14ac:dyDescent="0.2">
      <c r="B31" s="225" t="s">
        <v>136</v>
      </c>
    </row>
    <row r="32" spans="2:2" ht="15" customHeight="1" x14ac:dyDescent="0.2">
      <c r="B32" s="225"/>
    </row>
    <row r="33" spans="2:2" ht="15" customHeight="1" x14ac:dyDescent="0.2">
      <c r="B33" s="225" t="s">
        <v>137</v>
      </c>
    </row>
    <row r="34" spans="2:2" ht="15" customHeight="1" x14ac:dyDescent="0.2">
      <c r="B34" s="225"/>
    </row>
    <row r="35" spans="2:2" ht="15" customHeight="1" x14ac:dyDescent="0.2">
      <c r="B35" s="225" t="s">
        <v>138</v>
      </c>
    </row>
    <row r="36" spans="2:2" ht="15" customHeight="1" x14ac:dyDescent="0.2">
      <c r="B36" s="225"/>
    </row>
    <row r="37" spans="2:2" ht="15" customHeight="1" x14ac:dyDescent="0.2">
      <c r="B37" s="225"/>
    </row>
    <row r="38" spans="2:2" ht="15" customHeight="1" x14ac:dyDescent="0.2">
      <c r="B38" s="225" t="s">
        <v>139</v>
      </c>
    </row>
    <row r="39" spans="2:2" ht="15" customHeight="1" x14ac:dyDescent="0.2">
      <c r="B39" s="225"/>
    </row>
    <row r="40" spans="2:2" ht="15" customHeight="1" x14ac:dyDescent="0.2">
      <c r="B40" s="225"/>
    </row>
    <row r="41" spans="2:2" ht="9.9499999999999993" customHeight="1" x14ac:dyDescent="0.2"/>
    <row r="42" spans="2:2" ht="15" customHeight="1" x14ac:dyDescent="0.2">
      <c r="B42" s="216" t="s">
        <v>140</v>
      </c>
    </row>
    <row r="43" spans="2:2" ht="15" customHeight="1" x14ac:dyDescent="0.2">
      <c r="B43" s="225" t="s">
        <v>141</v>
      </c>
    </row>
    <row r="44" spans="2:2" ht="15" customHeight="1" x14ac:dyDescent="0.2">
      <c r="B44" s="225"/>
    </row>
    <row r="45" spans="2:2" ht="15" customHeight="1" x14ac:dyDescent="0.2">
      <c r="B45" s="225"/>
    </row>
    <row r="46" spans="2:2" ht="15" customHeight="1" x14ac:dyDescent="0.2">
      <c r="B46" s="225"/>
    </row>
    <row r="47" spans="2:2" ht="15" customHeight="1" x14ac:dyDescent="0.2">
      <c r="B47" s="225" t="s">
        <v>142</v>
      </c>
    </row>
    <row r="48" spans="2:2" ht="15" customHeight="1" x14ac:dyDescent="0.2">
      <c r="B48" s="225"/>
    </row>
    <row r="49" spans="2:2" ht="15" customHeight="1" x14ac:dyDescent="0.2">
      <c r="B49" s="225"/>
    </row>
    <row r="50" spans="2:2" ht="15" customHeight="1" x14ac:dyDescent="0.2">
      <c r="B50" s="225"/>
    </row>
    <row r="51" spans="2:2" ht="9.9499999999999993" customHeight="1" x14ac:dyDescent="0.2">
      <c r="B51" s="217"/>
    </row>
    <row r="52" spans="2:2" ht="15" customHeight="1" x14ac:dyDescent="0.2">
      <c r="B52" s="218" t="s">
        <v>148</v>
      </c>
    </row>
    <row r="53" spans="2:2" ht="15" customHeight="1" x14ac:dyDescent="0.2">
      <c r="B53" s="229" t="s">
        <v>143</v>
      </c>
    </row>
    <row r="54" spans="2:2" ht="15" customHeight="1" x14ac:dyDescent="0.2">
      <c r="B54" s="229"/>
    </row>
    <row r="55" spans="2:2" ht="9.9499999999999993" customHeight="1" x14ac:dyDescent="0.2">
      <c r="B55" s="226" t="s">
        <v>144</v>
      </c>
    </row>
    <row r="56" spans="2:2" ht="15" customHeight="1" x14ac:dyDescent="0.2">
      <c r="B56" s="226"/>
    </row>
    <row r="57" spans="2:2" ht="15" customHeight="1" x14ac:dyDescent="0.2">
      <c r="B57" s="226"/>
    </row>
    <row r="58" spans="2:2" ht="15" customHeight="1" x14ac:dyDescent="0.2">
      <c r="B58" s="226" t="s">
        <v>145</v>
      </c>
    </row>
    <row r="59" spans="2:2" ht="15" customHeight="1" x14ac:dyDescent="0.2">
      <c r="B59" s="226"/>
    </row>
    <row r="60" spans="2:2" ht="15" customHeight="1" x14ac:dyDescent="0.2">
      <c r="B60" s="215" t="s">
        <v>149</v>
      </c>
    </row>
    <row r="61" spans="2:2" ht="15" customHeight="1" x14ac:dyDescent="0.2">
      <c r="B61" s="215" t="s">
        <v>150</v>
      </c>
    </row>
    <row r="62" spans="2:2" ht="15" customHeight="1" x14ac:dyDescent="0.2">
      <c r="B62" s="225" t="s">
        <v>151</v>
      </c>
    </row>
    <row r="63" spans="2:2" ht="15" customHeight="1" x14ac:dyDescent="0.2">
      <c r="B63" s="225"/>
    </row>
    <row r="64" spans="2:2" ht="15" customHeight="1" x14ac:dyDescent="0.2">
      <c r="B64" s="225"/>
    </row>
    <row r="65" spans="2:2" ht="9.9499999999999993" customHeight="1" x14ac:dyDescent="0.2"/>
    <row r="66" spans="2:2" ht="15" customHeight="1" x14ac:dyDescent="0.2">
      <c r="B66" s="216" t="s">
        <v>152</v>
      </c>
    </row>
    <row r="67" spans="2:2" ht="15" customHeight="1" x14ac:dyDescent="0.2">
      <c r="B67" s="215" t="s">
        <v>153</v>
      </c>
    </row>
    <row r="68" spans="2:2" ht="15" customHeight="1" x14ac:dyDescent="0.2">
      <c r="B68" s="225" t="s">
        <v>154</v>
      </c>
    </row>
    <row r="69" spans="2:2" ht="15" customHeight="1" x14ac:dyDescent="0.2">
      <c r="B69" s="225"/>
    </row>
    <row r="70" spans="2:2" ht="15" customHeight="1" x14ac:dyDescent="0.2">
      <c r="B70" s="225"/>
    </row>
    <row r="71" spans="2:2" ht="15" customHeight="1" x14ac:dyDescent="0.2">
      <c r="B71" s="225"/>
    </row>
    <row r="72" spans="2:2" ht="15" customHeight="1" x14ac:dyDescent="0.2">
      <c r="B72" s="225" t="s">
        <v>155</v>
      </c>
    </row>
    <row r="73" spans="2:2" ht="15" customHeight="1" x14ac:dyDescent="0.2">
      <c r="B73" s="225"/>
    </row>
    <row r="74" spans="2:2" ht="15" customHeight="1" x14ac:dyDescent="0.2">
      <c r="B74" s="230" t="s">
        <v>156</v>
      </c>
    </row>
    <row r="75" spans="2:2" ht="15" customHeight="1" x14ac:dyDescent="0.2">
      <c r="B75" s="230"/>
    </row>
    <row r="76" spans="2:2" ht="15" customHeight="1" x14ac:dyDescent="0.2">
      <c r="B76" s="225" t="s">
        <v>157</v>
      </c>
    </row>
    <row r="77" spans="2:2" ht="15" customHeight="1" x14ac:dyDescent="0.2">
      <c r="B77" s="225"/>
    </row>
    <row r="78" spans="2:2" ht="9.9499999999999993" customHeight="1" x14ac:dyDescent="0.2"/>
    <row r="79" spans="2:2" ht="15" customHeight="1" x14ac:dyDescent="0.2">
      <c r="B79" s="216" t="s">
        <v>158</v>
      </c>
    </row>
    <row r="80" spans="2:2" ht="15" customHeight="1" x14ac:dyDescent="0.2">
      <c r="B80" s="225" t="s">
        <v>159</v>
      </c>
    </row>
    <row r="81" spans="2:2" ht="15" customHeight="1" x14ac:dyDescent="0.2">
      <c r="B81" s="225"/>
    </row>
    <row r="82" spans="2:2" ht="15" customHeight="1" x14ac:dyDescent="0.2">
      <c r="B82" s="225"/>
    </row>
    <row r="83" spans="2:2" ht="15" customHeight="1" x14ac:dyDescent="0.2">
      <c r="B83" s="225"/>
    </row>
    <row r="84" spans="2:2" ht="15" customHeight="1" x14ac:dyDescent="0.2">
      <c r="B84" s="225"/>
    </row>
    <row r="85" spans="2:2" ht="15" customHeight="1" x14ac:dyDescent="0.2">
      <c r="B85" s="225" t="s">
        <v>160</v>
      </c>
    </row>
    <row r="86" spans="2:2" ht="15" customHeight="1" x14ac:dyDescent="0.2">
      <c r="B86" s="225"/>
    </row>
    <row r="87" spans="2:2" ht="9.9499999999999993" customHeight="1" x14ac:dyDescent="0.2"/>
    <row r="88" spans="2:2" ht="15" customHeight="1" x14ac:dyDescent="0.2">
      <c r="B88" s="216" t="s">
        <v>161</v>
      </c>
    </row>
    <row r="89" spans="2:2" ht="15" customHeight="1" x14ac:dyDescent="0.2">
      <c r="B89" s="225" t="s">
        <v>162</v>
      </c>
    </row>
    <row r="90" spans="2:2" ht="15" customHeight="1" x14ac:dyDescent="0.2">
      <c r="B90" s="225"/>
    </row>
    <row r="91" spans="2:2" ht="15" customHeight="1" x14ac:dyDescent="0.2">
      <c r="B91" s="213" t="s">
        <v>118</v>
      </c>
    </row>
    <row r="92" spans="2:2" ht="15" customHeight="1" x14ac:dyDescent="0.2">
      <c r="B92" s="213" t="s">
        <v>119</v>
      </c>
    </row>
    <row r="93" spans="2:2" ht="15" customHeight="1" x14ac:dyDescent="0.2">
      <c r="B93" s="227" t="s">
        <v>120</v>
      </c>
    </row>
    <row r="94" spans="2:2" ht="15" customHeight="1" x14ac:dyDescent="0.2">
      <c r="B94" s="227"/>
    </row>
    <row r="95" spans="2:2" ht="15" customHeight="1" x14ac:dyDescent="0.2">
      <c r="B95" s="227" t="s">
        <v>121</v>
      </c>
    </row>
    <row r="96" spans="2:2" ht="15" customHeight="1" x14ac:dyDescent="0.2">
      <c r="B96" s="227"/>
    </row>
    <row r="97" spans="2:2" ht="15" customHeight="1" x14ac:dyDescent="0.2">
      <c r="B97" s="227" t="s">
        <v>122</v>
      </c>
    </row>
    <row r="98" spans="2:2" ht="15" customHeight="1" x14ac:dyDescent="0.2">
      <c r="B98" s="227"/>
    </row>
    <row r="99" spans="2:2" ht="15" customHeight="1" x14ac:dyDescent="0.2">
      <c r="B99" s="227"/>
    </row>
    <row r="100" spans="2:2" ht="15" customHeight="1" x14ac:dyDescent="0.2">
      <c r="B100" s="227" t="s">
        <v>123</v>
      </c>
    </row>
    <row r="101" spans="2:2" ht="15" customHeight="1" x14ac:dyDescent="0.2">
      <c r="B101" s="227"/>
    </row>
    <row r="102" spans="2:2" ht="15" customHeight="1" x14ac:dyDescent="0.2">
      <c r="B102" s="227"/>
    </row>
    <row r="103" spans="2:2" ht="15" customHeight="1" x14ac:dyDescent="0.2">
      <c r="B103" s="227" t="s">
        <v>124</v>
      </c>
    </row>
    <row r="104" spans="2:2" ht="15" customHeight="1" x14ac:dyDescent="0.2">
      <c r="B104" s="227"/>
    </row>
    <row r="105" spans="2:2" ht="9.9499999999999993" customHeight="1" x14ac:dyDescent="0.2"/>
    <row r="106" spans="2:2" ht="15" customHeight="1" x14ac:dyDescent="0.2">
      <c r="B106" s="216" t="s">
        <v>163</v>
      </c>
    </row>
    <row r="107" spans="2:2" ht="15" customHeight="1" x14ac:dyDescent="0.2">
      <c r="B107" s="231" t="s">
        <v>164</v>
      </c>
    </row>
    <row r="108" spans="2:2" ht="15" customHeight="1" x14ac:dyDescent="0.2">
      <c r="B108" s="227"/>
    </row>
    <row r="109" spans="2:2" ht="9.9499999999999993" customHeight="1" x14ac:dyDescent="0.2">
      <c r="B109" s="208"/>
    </row>
    <row r="110" spans="2:2" ht="15" customHeight="1" x14ac:dyDescent="0.2">
      <c r="B110" s="210" t="s">
        <v>165</v>
      </c>
    </row>
    <row r="111" spans="2:2" ht="9.9499999999999993" customHeight="1" x14ac:dyDescent="0.2"/>
    <row r="112" spans="2:2" ht="15" customHeight="1" x14ac:dyDescent="0.2">
      <c r="B112" s="224" t="s">
        <v>166</v>
      </c>
    </row>
    <row r="113" spans="2:2" ht="15" customHeight="1" x14ac:dyDescent="0.2">
      <c r="B113" s="224"/>
    </row>
    <row r="114" spans="2:2" ht="15" customHeight="1" x14ac:dyDescent="0.2">
      <c r="B114" s="224" t="s">
        <v>192</v>
      </c>
    </row>
    <row r="115" spans="2:2" ht="15" customHeight="1" x14ac:dyDescent="0.2">
      <c r="B115" s="224"/>
    </row>
    <row r="116" spans="2:2" ht="15" customHeight="1" x14ac:dyDescent="0.2">
      <c r="B116" s="224"/>
    </row>
    <row r="117" spans="2:2" ht="9.9499999999999993" customHeight="1" x14ac:dyDescent="0.2">
      <c r="B117" s="208"/>
    </row>
    <row r="118" spans="2:2" ht="15" customHeight="1" x14ac:dyDescent="0.2">
      <c r="B118" s="210" t="s">
        <v>191</v>
      </c>
    </row>
    <row r="119" spans="2:2" ht="15" customHeight="1" x14ac:dyDescent="0.2">
      <c r="B119" s="210" t="s">
        <v>194</v>
      </c>
    </row>
    <row r="120" spans="2:2" ht="9.9499999999999993" customHeight="1" x14ac:dyDescent="0.2"/>
    <row r="121" spans="2:2" ht="15" customHeight="1" x14ac:dyDescent="0.2">
      <c r="B121" s="224" t="s">
        <v>166</v>
      </c>
    </row>
    <row r="122" spans="2:2" ht="15" customHeight="1" x14ac:dyDescent="0.2">
      <c r="B122" s="224"/>
    </row>
    <row r="123" spans="2:2" ht="15" customHeight="1" x14ac:dyDescent="0.2">
      <c r="B123" s="224" t="s">
        <v>193</v>
      </c>
    </row>
    <row r="124" spans="2:2" ht="15" customHeight="1" x14ac:dyDescent="0.2">
      <c r="B124" s="224"/>
    </row>
    <row r="125" spans="2:2" ht="15" customHeight="1" x14ac:dyDescent="0.2">
      <c r="B125" s="224"/>
    </row>
    <row r="126" spans="2:2" ht="9.9499999999999993" customHeight="1" x14ac:dyDescent="0.2">
      <c r="B126" s="208"/>
    </row>
    <row r="127" spans="2:2" ht="15" customHeight="1" x14ac:dyDescent="0.2">
      <c r="B127" s="210" t="s">
        <v>195</v>
      </c>
    </row>
    <row r="128" spans="2:2" ht="9.9499999999999993" customHeight="1" x14ac:dyDescent="0.2"/>
    <row r="129" spans="2:2" ht="15" customHeight="1" x14ac:dyDescent="0.2">
      <c r="B129" s="224" t="s">
        <v>168</v>
      </c>
    </row>
    <row r="130" spans="2:2" ht="15" customHeight="1" x14ac:dyDescent="0.2">
      <c r="B130" s="224"/>
    </row>
    <row r="131" spans="2:2" ht="15" customHeight="1" x14ac:dyDescent="0.2">
      <c r="B131" s="224"/>
    </row>
    <row r="132" spans="2:2" ht="15" customHeight="1" x14ac:dyDescent="0.2">
      <c r="B132" s="228" t="s">
        <v>169</v>
      </c>
    </row>
    <row r="133" spans="2:2" ht="15" customHeight="1" x14ac:dyDescent="0.2">
      <c r="B133" s="228"/>
    </row>
    <row r="134" spans="2:2" ht="15" customHeight="1" x14ac:dyDescent="0.2">
      <c r="B134" s="228"/>
    </row>
    <row r="135" spans="2:2" ht="15" customHeight="1" x14ac:dyDescent="0.2">
      <c r="B135" s="228" t="s">
        <v>170</v>
      </c>
    </row>
    <row r="136" spans="2:2" ht="15" customHeight="1" x14ac:dyDescent="0.2">
      <c r="B136" s="228"/>
    </row>
    <row r="137" spans="2:2" ht="15" customHeight="1" x14ac:dyDescent="0.2">
      <c r="B137" s="228"/>
    </row>
    <row r="138" spans="2:2" ht="15" customHeight="1" x14ac:dyDescent="0.2">
      <c r="B138" s="228" t="s">
        <v>171</v>
      </c>
    </row>
    <row r="139" spans="2:2" ht="15" customHeight="1" x14ac:dyDescent="0.2">
      <c r="B139" s="228"/>
    </row>
    <row r="140" spans="2:2" ht="15" customHeight="1" x14ac:dyDescent="0.2">
      <c r="B140" s="228" t="s">
        <v>172</v>
      </c>
    </row>
    <row r="141" spans="2:2" ht="15" customHeight="1" x14ac:dyDescent="0.2">
      <c r="B141" s="228"/>
    </row>
    <row r="142" spans="2:2" ht="15" customHeight="1" x14ac:dyDescent="0.2">
      <c r="B142" s="228"/>
    </row>
  </sheetData>
  <sheetProtection algorithmName="SHA-512" hashValue="H1SmsxKiLn3KBNPUwpxaQcjfUsDBi4hGzGfJYNmYrVZHkbvofcg3SSEtYLefqjIvfyyH4KxMsL32ZUiAGg7qwg==" saltValue="SPqTiE2k6U+3MrQpoVNuQg==" spinCount="100000" sheet="1" objects="1" scenarios="1"/>
  <mergeCells count="37">
    <mergeCell ref="B129:B131"/>
    <mergeCell ref="B132:B134"/>
    <mergeCell ref="B27:B28"/>
    <mergeCell ref="B29:B30"/>
    <mergeCell ref="B31:B32"/>
    <mergeCell ref="B121:B122"/>
    <mergeCell ref="B123:B125"/>
    <mergeCell ref="B135:B137"/>
    <mergeCell ref="B140:B142"/>
    <mergeCell ref="B53:B54"/>
    <mergeCell ref="B58:B59"/>
    <mergeCell ref="B68:B71"/>
    <mergeCell ref="B72:B73"/>
    <mergeCell ref="B74:B75"/>
    <mergeCell ref="B76:B77"/>
    <mergeCell ref="B80:B84"/>
    <mergeCell ref="B85:B86"/>
    <mergeCell ref="B138:B139"/>
    <mergeCell ref="B93:B94"/>
    <mergeCell ref="B95:B96"/>
    <mergeCell ref="B114:B116"/>
    <mergeCell ref="B107:B108"/>
    <mergeCell ref="B112:B113"/>
    <mergeCell ref="B6:B9"/>
    <mergeCell ref="B62:B64"/>
    <mergeCell ref="B55:B57"/>
    <mergeCell ref="B100:B102"/>
    <mergeCell ref="B103:B104"/>
    <mergeCell ref="B89:B90"/>
    <mergeCell ref="B33:B34"/>
    <mergeCell ref="B38:B40"/>
    <mergeCell ref="B35:B37"/>
    <mergeCell ref="B43:B46"/>
    <mergeCell ref="B47:B50"/>
    <mergeCell ref="B16:B19"/>
    <mergeCell ref="B20:B22"/>
    <mergeCell ref="B97:B99"/>
  </mergeCells>
  <pageMargins left="0.19685039370078741" right="0.19685039370078741" top="0.19685039370078741" bottom="0.19685039370078741" header="0.51181102362204722" footer="0.51181102362204722"/>
  <pageSetup paperSize="9" scale="61" firstPageNumber="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7B81E-6E10-406A-9C02-9EDB1504D802}">
  <dimension ref="A1:I35"/>
  <sheetViews>
    <sheetView showGridLines="0" zoomScaleNormal="100" workbookViewId="0">
      <selection activeCell="C8" sqref="C8:I9"/>
    </sheetView>
  </sheetViews>
  <sheetFormatPr baseColWidth="10" defaultRowHeight="15" customHeight="1" x14ac:dyDescent="0.2"/>
  <cols>
    <col min="1" max="1" width="7.5703125" style="47" bestFit="1" customWidth="1"/>
    <col min="2" max="2" width="17" style="47" customWidth="1"/>
    <col min="3" max="3" width="14.42578125" style="47" customWidth="1"/>
    <col min="4" max="4" width="6.7109375" style="47" customWidth="1"/>
    <col min="5" max="8" width="10.7109375" style="47" customWidth="1"/>
    <col min="9" max="9" width="35.7109375" style="47" customWidth="1"/>
    <col min="10" max="16384" width="11.42578125" style="47"/>
  </cols>
  <sheetData>
    <row r="1" spans="1:9" ht="15" customHeight="1" x14ac:dyDescent="0.2">
      <c r="A1" s="123"/>
    </row>
    <row r="8" spans="1:9" ht="15" customHeight="1" x14ac:dyDescent="0.2">
      <c r="B8" s="233" t="s">
        <v>174</v>
      </c>
      <c r="C8" s="234"/>
      <c r="D8" s="235"/>
      <c r="E8" s="235"/>
      <c r="F8" s="235"/>
      <c r="G8" s="235"/>
      <c r="H8" s="235"/>
      <c r="I8" s="236"/>
    </row>
    <row r="9" spans="1:9" ht="15" customHeight="1" x14ac:dyDescent="0.2">
      <c r="B9" s="233"/>
      <c r="C9" s="237"/>
      <c r="D9" s="238"/>
      <c r="E9" s="238"/>
      <c r="F9" s="238"/>
      <c r="G9" s="238"/>
      <c r="H9" s="238"/>
      <c r="I9" s="239"/>
    </row>
    <row r="10" spans="1:9" ht="15" customHeight="1" x14ac:dyDescent="0.2">
      <c r="B10" s="48"/>
    </row>
    <row r="11" spans="1:9" ht="15" customHeight="1" x14ac:dyDescent="0.2">
      <c r="B11" s="249" t="s">
        <v>30</v>
      </c>
      <c r="C11" s="240" t="str">
        <f>AUXILIAR!E3</f>
        <v>PROGRAMA DE AYUDA PARA LA DOTACIÓN Y REHABILITACIÓN DE PARQUES EMPRESARIALES</v>
      </c>
      <c r="D11" s="241"/>
      <c r="E11" s="241"/>
      <c r="F11" s="241"/>
      <c r="G11" s="241"/>
      <c r="H11" s="241"/>
      <c r="I11" s="242"/>
    </row>
    <row r="12" spans="1:9" ht="15" customHeight="1" x14ac:dyDescent="0.2">
      <c r="B12" s="249"/>
      <c r="C12" s="243"/>
      <c r="D12" s="244"/>
      <c r="E12" s="244"/>
      <c r="F12" s="244"/>
      <c r="G12" s="244"/>
      <c r="H12" s="244"/>
      <c r="I12" s="245"/>
    </row>
    <row r="13" spans="1:9" ht="15" customHeight="1" x14ac:dyDescent="0.2">
      <c r="B13" s="249"/>
      <c r="C13" s="246"/>
      <c r="D13" s="247"/>
      <c r="E13" s="247"/>
      <c r="F13" s="247"/>
      <c r="G13" s="247"/>
      <c r="H13" s="247"/>
      <c r="I13" s="248"/>
    </row>
    <row r="14" spans="1:9" ht="15" customHeight="1" x14ac:dyDescent="0.2">
      <c r="B14" s="48"/>
    </row>
    <row r="15" spans="1:9" ht="15" customHeight="1" x14ac:dyDescent="0.2">
      <c r="B15" s="48" t="s">
        <v>31</v>
      </c>
      <c r="C15" s="193">
        <f>AUXILIAR!E5</f>
        <v>2022</v>
      </c>
      <c r="D15" s="49"/>
      <c r="E15" s="49"/>
      <c r="F15" s="49"/>
      <c r="G15" s="49"/>
    </row>
    <row r="16" spans="1:9" ht="15" customHeight="1" x14ac:dyDescent="0.2">
      <c r="B16" s="48"/>
    </row>
    <row r="17" spans="2:9" ht="15" customHeight="1" x14ac:dyDescent="0.2">
      <c r="B17" s="48" t="s">
        <v>32</v>
      </c>
      <c r="C17" s="194">
        <f>AUXILIAR!E6</f>
        <v>11</v>
      </c>
      <c r="D17" s="50"/>
      <c r="E17" s="50"/>
      <c r="F17" s="50"/>
      <c r="G17" s="50"/>
    </row>
    <row r="18" spans="2:9" ht="15" customHeight="1" x14ac:dyDescent="0.2">
      <c r="B18" s="48"/>
    </row>
    <row r="19" spans="2:9" ht="15" customHeight="1" x14ac:dyDescent="0.2">
      <c r="B19" s="48" t="s">
        <v>33</v>
      </c>
      <c r="C19" s="193" t="str">
        <f>AUXILIAR!E7</f>
        <v>PAPE</v>
      </c>
      <c r="D19" s="49"/>
      <c r="E19" s="49"/>
      <c r="F19" s="49"/>
      <c r="G19" s="49"/>
    </row>
    <row r="20" spans="2:9" ht="15" customHeight="1" x14ac:dyDescent="0.2">
      <c r="B20" s="48"/>
    </row>
    <row r="21" spans="2:9" ht="15" customHeight="1" x14ac:dyDescent="0.2">
      <c r="B21" s="48" t="s">
        <v>34</v>
      </c>
      <c r="C21" s="195" t="str">
        <f>CONCATENATE(C15,".",TEXT(C17,"00"),".",C19,".")</f>
        <v>2022.11.PAPE.</v>
      </c>
      <c r="D21" s="196"/>
      <c r="H21" s="51" t="str">
        <f>CONCATENATE(C15,",",TEXT(C17,"00"),",",C19,",",TEXT(D21,"0000"))</f>
        <v>2022,11,PAPE,0000</v>
      </c>
    </row>
    <row r="22" spans="2:9" ht="15" customHeight="1" x14ac:dyDescent="0.2">
      <c r="B22" s="48"/>
      <c r="C22" s="48"/>
      <c r="D22" s="48"/>
      <c r="E22" s="48"/>
      <c r="F22" s="48"/>
      <c r="H22" s="51"/>
    </row>
    <row r="23" spans="2:9" ht="15" customHeight="1" x14ac:dyDescent="0.2">
      <c r="F23" s="219" t="s">
        <v>104</v>
      </c>
      <c r="H23" s="52" t="s">
        <v>77</v>
      </c>
    </row>
    <row r="24" spans="2:9" ht="15" customHeight="1" x14ac:dyDescent="0.25">
      <c r="B24" s="9" t="s">
        <v>127</v>
      </c>
      <c r="C24" s="5"/>
      <c r="D24" s="5"/>
      <c r="F24" s="53"/>
      <c r="H24" s="192" t="str">
        <f>IF(F24="","",F24)</f>
        <v/>
      </c>
    </row>
    <row r="25" spans="2:9" ht="15" customHeight="1" x14ac:dyDescent="0.25">
      <c r="B25" s="5"/>
      <c r="C25" s="5"/>
      <c r="D25" s="5"/>
      <c r="F25" s="52"/>
      <c r="H25" s="52"/>
    </row>
    <row r="26" spans="2:9" ht="15" customHeight="1" x14ac:dyDescent="0.25">
      <c r="B26" s="9" t="s">
        <v>129</v>
      </c>
      <c r="C26" s="5"/>
      <c r="D26" s="5"/>
      <c r="F26" s="53"/>
      <c r="H26" s="192" t="str">
        <f>IF(F26="","",F26)</f>
        <v/>
      </c>
    </row>
    <row r="27" spans="2:9" ht="15" customHeight="1" x14ac:dyDescent="0.25">
      <c r="B27" s="5"/>
      <c r="C27" s="5"/>
      <c r="D27" s="5"/>
      <c r="F27" s="52"/>
      <c r="H27" s="52"/>
    </row>
    <row r="28" spans="2:9" ht="15" customHeight="1" x14ac:dyDescent="0.25">
      <c r="B28" s="9" t="s">
        <v>179</v>
      </c>
      <c r="C28" s="5"/>
      <c r="D28" s="5"/>
      <c r="F28" s="121" t="str">
        <f>IF(F26="","",AUXILIAR!L20)</f>
        <v/>
      </c>
      <c r="H28" s="192" t="str">
        <f>IFERROR(AUXILIAR!L33,"")</f>
        <v/>
      </c>
    </row>
    <row r="30" spans="2:9" ht="15" customHeight="1" x14ac:dyDescent="0.2">
      <c r="B30" s="232" t="s">
        <v>128</v>
      </c>
      <c r="C30" s="232"/>
      <c r="D30" s="232"/>
      <c r="E30" s="232"/>
      <c r="F30" s="232"/>
      <c r="G30" s="232"/>
      <c r="H30" s="232"/>
      <c r="I30" s="232"/>
    </row>
    <row r="31" spans="2:9" ht="15" customHeight="1" x14ac:dyDescent="0.2">
      <c r="B31" s="232"/>
      <c r="C31" s="232"/>
      <c r="D31" s="232"/>
      <c r="E31" s="232"/>
      <c r="F31" s="232"/>
      <c r="G31" s="232"/>
      <c r="H31" s="232"/>
      <c r="I31" s="232"/>
    </row>
    <row r="32" spans="2:9" ht="15" customHeight="1" x14ac:dyDescent="0.2">
      <c r="B32" s="232"/>
      <c r="C32" s="232"/>
      <c r="D32" s="232"/>
      <c r="E32" s="232"/>
      <c r="F32" s="232"/>
      <c r="G32" s="232"/>
      <c r="H32" s="232"/>
      <c r="I32" s="232"/>
    </row>
    <row r="34" spans="2:9" ht="15" customHeight="1" x14ac:dyDescent="0.2">
      <c r="B34" s="232" t="s">
        <v>130</v>
      </c>
      <c r="C34" s="232"/>
      <c r="D34" s="232"/>
      <c r="E34" s="232"/>
      <c r="F34" s="232"/>
      <c r="G34" s="232"/>
      <c r="H34" s="232"/>
      <c r="I34" s="232"/>
    </row>
    <row r="35" spans="2:9" ht="15" customHeight="1" x14ac:dyDescent="0.2">
      <c r="B35" s="232"/>
      <c r="C35" s="232"/>
      <c r="D35" s="232"/>
      <c r="E35" s="232"/>
      <c r="F35" s="232"/>
      <c r="G35" s="232"/>
      <c r="H35" s="232"/>
      <c r="I35" s="232"/>
    </row>
  </sheetData>
  <sheetProtection algorithmName="SHA-512" hashValue="8+xeEFWNtW8OLNizNtscDJJzVF3OUd2w3yABNh1Pgrew0gOp+GgpfrhVnwaQLs42MONSz7YVmaa/QWufTAPDDA==" saltValue="o6ajWBGz92l8+TsFGLCtnA==" spinCount="100000" sheet="1" selectLockedCells="1"/>
  <mergeCells count="6">
    <mergeCell ref="B34:I35"/>
    <mergeCell ref="B30:I32"/>
    <mergeCell ref="B8:B9"/>
    <mergeCell ref="C8:I9"/>
    <mergeCell ref="C11:I13"/>
    <mergeCell ref="B11:B13"/>
  </mergeCells>
  <conditionalFormatting sqref="G21:G22 H23:H28">
    <cfRule type="expression" dxfId="62" priority="109" stopIfTrue="1">
      <formula>$A$1&lt;&gt;1</formula>
    </cfRule>
  </conditionalFormatting>
  <conditionalFormatting sqref="H24 H28 H26">
    <cfRule type="expression" dxfId="61" priority="104">
      <formula>$H24&lt;&gt;$F24</formula>
    </cfRule>
  </conditionalFormatting>
  <printOptions horizontalCentered="1"/>
  <pageMargins left="0.59055118110236227" right="0.59055118110236227" top="0.78740157480314965" bottom="0.78740157480314965" header="0.39370078740157483" footer="0.3937007874015748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53"/>
  <sheetViews>
    <sheetView showGridLines="0" zoomScaleNormal="10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54" customWidth="1"/>
    <col min="12" max="12" width="6.7109375" style="4" customWidth="1"/>
    <col min="13" max="13" width="9.85546875" style="4" hidden="1" customWidth="1"/>
    <col min="14" max="14" width="17" style="4" bestFit="1" customWidth="1"/>
    <col min="15" max="15" width="15.7109375" style="60" customWidth="1"/>
    <col min="16" max="16" width="12.7109375" style="3" customWidth="1"/>
    <col min="17" max="17" width="35.7109375" style="1" customWidth="1"/>
    <col min="18" max="18" width="12" style="1" customWidth="1"/>
    <col min="19" max="19" width="35.7109375" style="1" customWidth="1"/>
    <col min="20" max="20" width="25.7109375" style="1" customWidth="1"/>
    <col min="21" max="21" width="10.7109375" style="4" bestFit="1" customWidth="1"/>
    <col min="22" max="24" width="12.7109375" style="1" customWidth="1"/>
    <col min="25" max="25" width="12.7109375" style="4" customWidth="1"/>
    <col min="26" max="26" width="12.7109375" style="1" customWidth="1"/>
    <col min="27" max="27" width="12.28515625" style="4" customWidth="1"/>
    <col min="28" max="28" width="14.5703125" style="1" bestFit="1" customWidth="1"/>
    <col min="29" max="30" width="12.7109375" style="1" customWidth="1"/>
    <col min="31" max="31" width="12.7109375" style="3" customWidth="1"/>
    <col min="32" max="35" width="15.7109375" style="1" customWidth="1"/>
    <col min="36" max="36" width="50.7109375" style="1" customWidth="1"/>
    <col min="37" max="1037" width="10.7109375" style="1" customWidth="1"/>
    <col min="1038" max="16384" width="9.140625" style="1"/>
  </cols>
  <sheetData>
    <row r="1" spans="2:36" ht="20.100000000000001" customHeight="1" x14ac:dyDescent="0.2">
      <c r="L1" s="252" t="s">
        <v>22</v>
      </c>
      <c r="M1" s="252"/>
      <c r="N1" s="252"/>
      <c r="O1" s="252"/>
      <c r="P1" s="252"/>
      <c r="Q1" s="252"/>
      <c r="R1" s="252"/>
      <c r="S1" s="252"/>
      <c r="T1" s="252"/>
      <c r="U1" s="252"/>
      <c r="V1" s="252"/>
      <c r="W1" s="252"/>
      <c r="X1" s="252"/>
      <c r="Y1" s="252"/>
      <c r="Z1" s="252"/>
      <c r="AA1" s="252"/>
      <c r="AB1" s="252"/>
      <c r="AC1" s="252"/>
      <c r="AD1" s="252"/>
      <c r="AE1" s="252"/>
      <c r="AF1" s="252"/>
      <c r="AG1" s="252"/>
      <c r="AH1" s="252"/>
      <c r="AI1" s="252"/>
      <c r="AJ1" s="252"/>
    </row>
    <row r="2" spans="2:36" ht="9.9499999999999993" customHeight="1" x14ac:dyDescent="0.2">
      <c r="L2" s="55"/>
      <c r="M2" s="55"/>
      <c r="N2" s="55"/>
      <c r="O2" s="55"/>
      <c r="P2" s="55"/>
      <c r="Q2" s="55"/>
      <c r="R2" s="55"/>
      <c r="S2" s="55"/>
      <c r="T2" s="55"/>
      <c r="U2" s="55"/>
      <c r="V2" s="55"/>
      <c r="W2" s="55"/>
      <c r="X2" s="55"/>
      <c r="Y2" s="55"/>
      <c r="Z2" s="55"/>
      <c r="AA2" s="55"/>
      <c r="AB2" s="55"/>
      <c r="AC2" s="55"/>
      <c r="AD2" s="55"/>
      <c r="AE2" s="55"/>
      <c r="AF2" s="55"/>
      <c r="AG2" s="55"/>
      <c r="AH2" s="55"/>
      <c r="AI2" s="55"/>
      <c r="AJ2" s="55"/>
    </row>
    <row r="3" spans="2:36" ht="20.100000000000001" customHeight="1" x14ac:dyDescent="0.2">
      <c r="L3" s="250" t="s">
        <v>25</v>
      </c>
      <c r="M3" s="250"/>
      <c r="N3" s="250"/>
      <c r="O3" s="251" t="str">
        <f>IF(EXPEDIENTE!D21="","",CONCATENATE(EXPEDIENTE!C15,".",TEXT(EXPEDIENTE!C17,"00"),".",EXPEDIENTE!C19,".",TEXT(EXPEDIENTE!D21,"0000")))</f>
        <v/>
      </c>
      <c r="P3" s="251"/>
      <c r="Q3" s="56"/>
      <c r="R3" s="56"/>
      <c r="S3" s="56"/>
      <c r="T3" s="56"/>
      <c r="U3" s="57"/>
      <c r="V3" s="56"/>
      <c r="W3" s="56"/>
      <c r="X3" s="56"/>
      <c r="Y3" s="56"/>
      <c r="Z3" s="56"/>
      <c r="AA3" s="56"/>
      <c r="AB3" s="56"/>
      <c r="AC3" s="56"/>
      <c r="AD3" s="56"/>
      <c r="AE3" s="56"/>
      <c r="AF3" s="56"/>
      <c r="AG3" s="56"/>
      <c r="AH3" s="56"/>
      <c r="AI3" s="56"/>
      <c r="AJ3" s="56"/>
    </row>
    <row r="4" spans="2:36" ht="9.9499999999999993" customHeight="1" thickBot="1" x14ac:dyDescent="0.25">
      <c r="L4" s="58"/>
      <c r="M4" s="58"/>
      <c r="N4" s="58"/>
      <c r="O4" s="58"/>
      <c r="P4" s="58"/>
      <c r="Q4" s="56"/>
      <c r="R4" s="56"/>
      <c r="S4" s="56"/>
      <c r="T4" s="56"/>
      <c r="U4" s="58"/>
      <c r="V4" s="56"/>
      <c r="W4" s="56"/>
      <c r="X4" s="56"/>
      <c r="Y4" s="56"/>
      <c r="Z4" s="56"/>
      <c r="AA4" s="56"/>
      <c r="AB4" s="56"/>
      <c r="AC4" s="56"/>
      <c r="AD4" s="56"/>
      <c r="AE4" s="56"/>
      <c r="AF4" s="56"/>
      <c r="AG4" s="56"/>
      <c r="AH4" s="56"/>
      <c r="AI4" s="56"/>
      <c r="AJ4" s="56"/>
    </row>
    <row r="5" spans="2:36" ht="20.100000000000001" customHeight="1" thickBot="1" x14ac:dyDescent="0.25">
      <c r="K5" s="264" t="s">
        <v>44</v>
      </c>
      <c r="L5" s="258" t="s">
        <v>0</v>
      </c>
      <c r="M5" s="256" t="s">
        <v>80</v>
      </c>
      <c r="N5" s="253" t="s">
        <v>83</v>
      </c>
      <c r="O5" s="254"/>
      <c r="P5" s="254"/>
      <c r="Q5" s="254"/>
      <c r="R5" s="254"/>
      <c r="S5" s="254"/>
      <c r="T5" s="254"/>
      <c r="U5" s="255"/>
      <c r="V5" s="266" t="s">
        <v>87</v>
      </c>
      <c r="W5" s="266"/>
      <c r="X5" s="266"/>
      <c r="Y5" s="266"/>
      <c r="Z5" s="266"/>
      <c r="AA5" s="266"/>
      <c r="AB5" s="266"/>
      <c r="AC5" s="267"/>
      <c r="AD5" s="272" t="s">
        <v>88</v>
      </c>
      <c r="AE5" s="266"/>
      <c r="AF5" s="268" t="s">
        <v>20</v>
      </c>
      <c r="AG5" s="270" t="s">
        <v>21</v>
      </c>
      <c r="AH5" s="270" t="s">
        <v>18</v>
      </c>
      <c r="AI5" s="260" t="s">
        <v>19</v>
      </c>
      <c r="AJ5" s="262" t="s">
        <v>47</v>
      </c>
    </row>
    <row r="6" spans="2:36" s="59" customFormat="1" ht="65.099999999999994" customHeight="1" thickBot="1" x14ac:dyDescent="0.25">
      <c r="B6" s="61" t="s">
        <v>105</v>
      </c>
      <c r="C6" s="61" t="s">
        <v>50</v>
      </c>
      <c r="D6" s="61" t="s">
        <v>84</v>
      </c>
      <c r="E6" s="61" t="s">
        <v>53</v>
      </c>
      <c r="F6" s="61" t="s">
        <v>86</v>
      </c>
      <c r="G6" s="61" t="s">
        <v>90</v>
      </c>
      <c r="H6" s="61" t="s">
        <v>54</v>
      </c>
      <c r="I6" s="61" t="s">
        <v>82</v>
      </c>
      <c r="J6" s="143" t="s">
        <v>102</v>
      </c>
      <c r="K6" s="265"/>
      <c r="L6" s="259"/>
      <c r="M6" s="257"/>
      <c r="N6" s="127" t="s">
        <v>79</v>
      </c>
      <c r="O6" s="128" t="s">
        <v>8</v>
      </c>
      <c r="P6" s="129" t="s">
        <v>16</v>
      </c>
      <c r="Q6" s="128" t="s">
        <v>1</v>
      </c>
      <c r="R6" s="128" t="s">
        <v>2</v>
      </c>
      <c r="S6" s="128" t="s">
        <v>3</v>
      </c>
      <c r="T6" s="128" t="s">
        <v>15</v>
      </c>
      <c r="U6" s="130" t="s">
        <v>9</v>
      </c>
      <c r="V6" s="124" t="s">
        <v>4</v>
      </c>
      <c r="W6" s="62" t="s">
        <v>10</v>
      </c>
      <c r="X6" s="63" t="s">
        <v>11</v>
      </c>
      <c r="Y6" s="64" t="s">
        <v>12</v>
      </c>
      <c r="Z6" s="62" t="s">
        <v>5</v>
      </c>
      <c r="AA6" s="62" t="s">
        <v>13</v>
      </c>
      <c r="AB6" s="65" t="s">
        <v>23</v>
      </c>
      <c r="AC6" s="125" t="s">
        <v>14</v>
      </c>
      <c r="AD6" s="126" t="s">
        <v>106</v>
      </c>
      <c r="AE6" s="131" t="s">
        <v>17</v>
      </c>
      <c r="AF6" s="269"/>
      <c r="AG6" s="271"/>
      <c r="AH6" s="271"/>
      <c r="AI6" s="261"/>
      <c r="AJ6" s="263"/>
    </row>
    <row r="7" spans="2:36" s="59" customFormat="1" ht="9.9499999999999993" customHeight="1" thickBot="1" x14ac:dyDescent="0.25">
      <c r="K7" s="66"/>
    </row>
    <row r="8" spans="2:36" ht="30" customHeight="1" x14ac:dyDescent="0.2">
      <c r="B8" s="1" t="str">
        <f>IF(COUNTBLANK(N8:AJ8)=20,"",IF(AND(M8&lt;&gt;"",OR(EXPEDIENTE!$F$24="",EXPEDIENTE!$F$26="")),0,""))</f>
        <v/>
      </c>
      <c r="C8" s="1" t="str">
        <f t="shared" ref="C8:C47" si="0">IF(COUNTBLANK(N8:AJ8)=20,"",IF(AND(M8="",COUNTBLANK(N8:AJ8)&lt;&gt;20),1,""))</f>
        <v/>
      </c>
      <c r="D8" s="1" t="str">
        <f t="shared" ref="D8" si="1">IF(AND(M8=1,COUNTBLANK(O8:T8)&lt;&gt;0),2,"")</f>
        <v/>
      </c>
      <c r="E8" s="1" t="str">
        <f>IF(P8="","",IF(AND(M8=1,OR(P8&lt;EXPEDIENTE!$F$24,P8&gt;EXPEDIENTE!$F$26)),3,""))</f>
        <v/>
      </c>
      <c r="F8" s="1" t="str">
        <f t="shared" ref="F8:F47" si="2">IF(AND(M8=1,C8="",D8="",E8="",OR(COUNTBLANK(V8:W8)&gt;0,COUNTBLANK(Y8:AC8)&gt;=1)),4,"")</f>
        <v/>
      </c>
      <c r="G8" s="1" t="str">
        <f t="shared" ref="G8:G47" si="3">IF(AND(M8&lt;&gt;"",C8="",D8="",E8="",F8="",COUNTBLANK(AD8:AE8)&gt;0),5,"")</f>
        <v/>
      </c>
      <c r="H8" s="1" t="str">
        <f>IF(P8="","",IF(AE8="",6,IF(AND(M8=1,OR(AE8&lt;EXPEDIENTE!$F$24,AE8&gt;EXPEDIENTE!$F$28)),6,"")))</f>
        <v/>
      </c>
      <c r="I8" s="1" t="b">
        <f>IF(B8&lt;&gt;"",B8,IF(C8&lt;&gt;"",C8,IF(D8&lt;&gt;"",D8,IF(E8&lt;&gt;"",E8,IF(F8&lt;&gt;"",F8,IF(G8&lt;&gt;"",G8,IF(H8&lt;&gt;"",H8)))))))</f>
        <v>0</v>
      </c>
      <c r="J8" s="1">
        <f>IF(AE7&lt;EXPEDIENTE!$H$24,-1,IF(AE7&gt;EXPEDIENTE!$H$28,1,0))</f>
        <v>0</v>
      </c>
      <c r="K8" s="144" t="str">
        <f>IF(IFERROR(VLOOKUP(I8,AUXILIAR!$P$12:$Q$21,2,FALSE),"")="","",VLOOKUP(I8,AUXILIAR!$P$12:$Q$21,2,FALSE))</f>
        <v/>
      </c>
      <c r="L8" s="147">
        <v>1</v>
      </c>
      <c r="M8" s="108" t="str">
        <f>IF(N8="NUEVA FACTURA",1,IF(N8="SEGUNDO PAGO O POSTERIORES",2,""))</f>
        <v/>
      </c>
      <c r="N8" s="151"/>
      <c r="O8" s="72"/>
      <c r="P8" s="152"/>
      <c r="Q8" s="197"/>
      <c r="R8" s="72"/>
      <c r="S8" s="72"/>
      <c r="T8" s="75"/>
      <c r="U8" s="153"/>
      <c r="V8" s="160"/>
      <c r="W8" s="77"/>
      <c r="X8" s="161"/>
      <c r="Y8" s="162"/>
      <c r="Z8" s="163">
        <f>V8*Y8</f>
        <v>0</v>
      </c>
      <c r="AA8" s="162"/>
      <c r="AB8" s="163">
        <f>V8*AA8</f>
        <v>0</v>
      </c>
      <c r="AC8" s="164">
        <f>V8+AB8-Z8</f>
        <v>0</v>
      </c>
      <c r="AD8" s="172"/>
      <c r="AE8" s="173"/>
      <c r="AF8" s="178"/>
      <c r="AG8" s="96"/>
      <c r="AH8" s="96"/>
      <c r="AI8" s="179"/>
      <c r="AJ8" s="184"/>
    </row>
    <row r="9" spans="2:36" ht="30" customHeight="1" x14ac:dyDescent="0.2">
      <c r="B9" s="1" t="str">
        <f>IF(COUNTBLANK(N9:AJ9)=20,"",IF(AND(M9&lt;&gt;"",OR(EXPEDIENTE!$F$24="",EXPEDIENTE!$F$26="")),0,""))</f>
        <v/>
      </c>
      <c r="C9" s="1" t="str">
        <f t="shared" si="0"/>
        <v/>
      </c>
      <c r="D9" s="1" t="str">
        <f t="shared" ref="D9:D47" si="4">IF(AND(M9=1,COUNTBLANK(O9:T9)&lt;&gt;0),2,"")</f>
        <v/>
      </c>
      <c r="E9" s="1" t="str">
        <f>IF(P9="","",IF(AND(M9=1,OR(P9&lt;EXPEDIENTE!$F$24,P9&gt;EXPEDIENTE!$F$26)),3,""))</f>
        <v/>
      </c>
      <c r="F9" s="1" t="str">
        <f t="shared" si="2"/>
        <v/>
      </c>
      <c r="G9" s="1" t="str">
        <f t="shared" si="3"/>
        <v/>
      </c>
      <c r="H9" s="1" t="str">
        <f>IF(P9="","",IF(AE9="",6,IF(AND(M9=1,OR(AE9&lt;EXPEDIENTE!$F$24,AE9&gt;EXPEDIENTE!$F$28)),6,"")))</f>
        <v/>
      </c>
      <c r="I9" s="1" t="b">
        <f t="shared" ref="I9:I47" si="5">IF(B9&lt;&gt;"",B9,IF(C9&lt;&gt;"",C9,IF(D9&lt;&gt;"",D9,IF(E9&lt;&gt;"",E9,IF(F9&lt;&gt;"",F9,IF(G9&lt;&gt;"",G9,IF(H9&lt;&gt;"",H9)))))))</f>
        <v>0</v>
      </c>
      <c r="J9" s="1">
        <f>IF(AE8&lt;EXPEDIENTE!$H$24,-1,IF(AE8&gt;EXPEDIENTE!$H$28,1,0))</f>
        <v>0</v>
      </c>
      <c r="K9" s="145" t="str">
        <f>IF(IFERROR(VLOOKUP(I9,AUXILIAR!$P$12:$Q$21,2,FALSE),"")="","",VLOOKUP(I9,AUXILIAR!$P$12:$Q$21,2,FALSE))</f>
        <v/>
      </c>
      <c r="L9" s="148">
        <v>2</v>
      </c>
      <c r="M9" s="108" t="str">
        <f t="shared" ref="M9:M47" si="6">IF(N9="NUEVA FACTURA",1,IF(N9="SEGUNDO PAGO O POSTERIORES",2,""))</f>
        <v/>
      </c>
      <c r="N9" s="154"/>
      <c r="O9" s="15"/>
      <c r="P9" s="14"/>
      <c r="Q9" s="198"/>
      <c r="R9" s="15"/>
      <c r="S9" s="15"/>
      <c r="T9" s="16"/>
      <c r="U9" s="155"/>
      <c r="V9" s="165"/>
      <c r="W9" s="17"/>
      <c r="X9" s="67"/>
      <c r="Y9" s="2"/>
      <c r="Z9" s="68">
        <v>0</v>
      </c>
      <c r="AA9" s="2"/>
      <c r="AB9" s="68">
        <f t="shared" ref="AB9:AB47" si="7">V9*AA9</f>
        <v>0</v>
      </c>
      <c r="AC9" s="166">
        <f t="shared" ref="AC9:AC47" si="8">V9+AB9-Z9</f>
        <v>0</v>
      </c>
      <c r="AD9" s="174"/>
      <c r="AE9" s="175"/>
      <c r="AF9" s="180"/>
      <c r="AG9" s="71"/>
      <c r="AH9" s="71"/>
      <c r="AI9" s="181"/>
      <c r="AJ9" s="185"/>
    </row>
    <row r="10" spans="2:36" ht="30" customHeight="1" x14ac:dyDescent="0.2">
      <c r="B10" s="1" t="str">
        <f>IF(COUNTBLANK(N10:AJ10)=20,"",IF(AND(M10&lt;&gt;"",OR(EXPEDIENTE!$F$24="",EXPEDIENTE!$F$26="")),0,""))</f>
        <v/>
      </c>
      <c r="C10" s="1" t="str">
        <f t="shared" si="0"/>
        <v/>
      </c>
      <c r="D10" s="1" t="str">
        <f t="shared" si="4"/>
        <v/>
      </c>
      <c r="E10" s="1" t="str">
        <f>IF(P10="","",IF(AND(M10=1,OR(P10&lt;EXPEDIENTE!$F$24,P10&gt;EXPEDIENTE!$F$26)),3,""))</f>
        <v/>
      </c>
      <c r="F10" s="1" t="str">
        <f t="shared" si="2"/>
        <v/>
      </c>
      <c r="G10" s="1" t="str">
        <f t="shared" si="3"/>
        <v/>
      </c>
      <c r="H10" s="1" t="str">
        <f>IF(P10="","",IF(AE10="",6,IF(AND(M10=1,OR(AE10&lt;EXPEDIENTE!$F$24,AE10&gt;EXPEDIENTE!$F$28)),6,"")))</f>
        <v/>
      </c>
      <c r="I10" s="1" t="b">
        <f t="shared" si="5"/>
        <v>0</v>
      </c>
      <c r="J10" s="1">
        <f>IF(AE9&lt;EXPEDIENTE!$H$24,-1,IF(AE9&gt;EXPEDIENTE!$H$28,1,0))</f>
        <v>0</v>
      </c>
      <c r="K10" s="145" t="str">
        <f>IF(IFERROR(VLOOKUP(I10,AUXILIAR!$P$12:$Q$21,2,FALSE),"")="","",VLOOKUP(I10,AUXILIAR!$P$12:$Q$21,2,FALSE))</f>
        <v/>
      </c>
      <c r="L10" s="148">
        <v>3</v>
      </c>
      <c r="M10" s="108" t="str">
        <f t="shared" si="6"/>
        <v/>
      </c>
      <c r="N10" s="154"/>
      <c r="O10" s="15"/>
      <c r="P10" s="14"/>
      <c r="Q10" s="198"/>
      <c r="R10" s="15"/>
      <c r="S10" s="15"/>
      <c r="T10" s="16"/>
      <c r="U10" s="155"/>
      <c r="V10" s="165"/>
      <c r="W10" s="17"/>
      <c r="X10" s="67"/>
      <c r="Y10" s="2"/>
      <c r="Z10" s="68">
        <v>0</v>
      </c>
      <c r="AA10" s="2"/>
      <c r="AB10" s="68">
        <f t="shared" si="7"/>
        <v>0</v>
      </c>
      <c r="AC10" s="166">
        <f t="shared" si="8"/>
        <v>0</v>
      </c>
      <c r="AD10" s="174"/>
      <c r="AE10" s="175"/>
      <c r="AF10" s="180"/>
      <c r="AG10" s="71"/>
      <c r="AH10" s="71"/>
      <c r="AI10" s="181"/>
      <c r="AJ10" s="185"/>
    </row>
    <row r="11" spans="2:36" ht="30" customHeight="1" x14ac:dyDescent="0.2">
      <c r="B11" s="1" t="str">
        <f>IF(COUNTBLANK(N11:AJ11)=20,"",IF(AND(M11&lt;&gt;"",OR(EXPEDIENTE!$F$24="",EXPEDIENTE!$F$26="")),0,""))</f>
        <v/>
      </c>
      <c r="C11" s="1" t="str">
        <f t="shared" si="0"/>
        <v/>
      </c>
      <c r="D11" s="1" t="str">
        <f t="shared" si="4"/>
        <v/>
      </c>
      <c r="E11" s="1" t="str">
        <f>IF(P11="","",IF(AND(M11=1,OR(P11&lt;EXPEDIENTE!$F$24,P11&gt;EXPEDIENTE!$F$26)),3,""))</f>
        <v/>
      </c>
      <c r="F11" s="1" t="str">
        <f t="shared" si="2"/>
        <v/>
      </c>
      <c r="G11" s="1" t="str">
        <f t="shared" si="3"/>
        <v/>
      </c>
      <c r="H11" s="1" t="str">
        <f>IF(P11="","",IF(AE11="",6,IF(AND(M11=1,OR(AE11&lt;EXPEDIENTE!$F$24,AE11&gt;EXPEDIENTE!$F$28)),6,"")))</f>
        <v/>
      </c>
      <c r="I11" s="1" t="b">
        <f t="shared" si="5"/>
        <v>0</v>
      </c>
      <c r="J11" s="1">
        <f>IF(AE10&lt;EXPEDIENTE!$H$24,-1,IF(AE10&gt;EXPEDIENTE!$H$28,1,0))</f>
        <v>0</v>
      </c>
      <c r="K11" s="145" t="str">
        <f>IF(IFERROR(VLOOKUP(I11,AUXILIAR!$P$12:$Q$21,2,FALSE),"")="","",VLOOKUP(I11,AUXILIAR!$P$12:$Q$21,2,FALSE))</f>
        <v/>
      </c>
      <c r="L11" s="148">
        <v>4</v>
      </c>
      <c r="M11" s="108" t="str">
        <f t="shared" si="6"/>
        <v/>
      </c>
      <c r="N11" s="154"/>
      <c r="O11" s="15"/>
      <c r="P11" s="14"/>
      <c r="Q11" s="198"/>
      <c r="R11" s="15"/>
      <c r="S11" s="15"/>
      <c r="T11" s="16"/>
      <c r="U11" s="155"/>
      <c r="V11" s="165"/>
      <c r="W11" s="17"/>
      <c r="X11" s="67"/>
      <c r="Y11" s="2"/>
      <c r="Z11" s="68">
        <v>0</v>
      </c>
      <c r="AA11" s="2"/>
      <c r="AB11" s="68">
        <f t="shared" si="7"/>
        <v>0</v>
      </c>
      <c r="AC11" s="166">
        <f t="shared" si="8"/>
        <v>0</v>
      </c>
      <c r="AD11" s="174"/>
      <c r="AE11" s="175"/>
      <c r="AF11" s="180"/>
      <c r="AG11" s="71"/>
      <c r="AH11" s="71"/>
      <c r="AI11" s="181"/>
      <c r="AJ11" s="185"/>
    </row>
    <row r="12" spans="2:36" ht="30" customHeight="1" x14ac:dyDescent="0.2">
      <c r="B12" s="1" t="str">
        <f>IF(COUNTBLANK(N12:AJ12)=20,"",IF(AND(M12&lt;&gt;"",OR(EXPEDIENTE!$F$24="",EXPEDIENTE!$F$26="")),0,""))</f>
        <v/>
      </c>
      <c r="C12" s="1" t="str">
        <f t="shared" si="0"/>
        <v/>
      </c>
      <c r="D12" s="1" t="str">
        <f t="shared" si="4"/>
        <v/>
      </c>
      <c r="E12" s="1" t="str">
        <f>IF(P12="","",IF(AND(M12=1,OR(P12&lt;EXPEDIENTE!$F$24,P12&gt;EXPEDIENTE!$F$26)),3,""))</f>
        <v/>
      </c>
      <c r="F12" s="1" t="str">
        <f t="shared" si="2"/>
        <v/>
      </c>
      <c r="G12" s="1" t="str">
        <f t="shared" si="3"/>
        <v/>
      </c>
      <c r="H12" s="1" t="str">
        <f>IF(P12="","",IF(AE12="",6,IF(AND(M12=1,OR(AE12&lt;EXPEDIENTE!$F$24,AE12&gt;EXPEDIENTE!$F$28)),6,"")))</f>
        <v/>
      </c>
      <c r="I12" s="1" t="b">
        <f t="shared" si="5"/>
        <v>0</v>
      </c>
      <c r="J12" s="1">
        <f>IF(AE11&lt;EXPEDIENTE!$H$24,-1,IF(AE11&gt;EXPEDIENTE!$H$28,1,0))</f>
        <v>0</v>
      </c>
      <c r="K12" s="145" t="str">
        <f>IF(IFERROR(VLOOKUP(I12,AUXILIAR!$P$12:$Q$21,2,FALSE),"")="","",VLOOKUP(I12,AUXILIAR!$P$12:$Q$21,2,FALSE))</f>
        <v/>
      </c>
      <c r="L12" s="148">
        <v>5</v>
      </c>
      <c r="M12" s="108" t="str">
        <f t="shared" si="6"/>
        <v/>
      </c>
      <c r="N12" s="154"/>
      <c r="O12" s="15"/>
      <c r="P12" s="14"/>
      <c r="Q12" s="198"/>
      <c r="R12" s="15"/>
      <c r="S12" s="15"/>
      <c r="T12" s="16"/>
      <c r="U12" s="155"/>
      <c r="V12" s="165"/>
      <c r="W12" s="17"/>
      <c r="X12" s="67"/>
      <c r="Y12" s="2"/>
      <c r="Z12" s="68">
        <v>0</v>
      </c>
      <c r="AA12" s="2"/>
      <c r="AB12" s="68">
        <f t="shared" si="7"/>
        <v>0</v>
      </c>
      <c r="AC12" s="166">
        <f t="shared" si="8"/>
        <v>0</v>
      </c>
      <c r="AD12" s="174"/>
      <c r="AE12" s="175"/>
      <c r="AF12" s="180"/>
      <c r="AG12" s="71"/>
      <c r="AH12" s="71"/>
      <c r="AI12" s="181"/>
      <c r="AJ12" s="185"/>
    </row>
    <row r="13" spans="2:36" ht="30" customHeight="1" x14ac:dyDescent="0.2">
      <c r="B13" s="1" t="str">
        <f>IF(COUNTBLANK(N13:AJ13)=20,"",IF(AND(M13&lt;&gt;"",OR(EXPEDIENTE!$F$24="",EXPEDIENTE!$F$26="")),0,""))</f>
        <v/>
      </c>
      <c r="C13" s="1" t="str">
        <f t="shared" si="0"/>
        <v/>
      </c>
      <c r="D13" s="1" t="str">
        <f t="shared" si="4"/>
        <v/>
      </c>
      <c r="E13" s="1" t="str">
        <f>IF(P13="","",IF(AND(M13=1,OR(P13&lt;EXPEDIENTE!$F$24,P13&gt;EXPEDIENTE!$F$26)),3,""))</f>
        <v/>
      </c>
      <c r="F13" s="1" t="str">
        <f t="shared" si="2"/>
        <v/>
      </c>
      <c r="G13" s="1" t="str">
        <f t="shared" si="3"/>
        <v/>
      </c>
      <c r="H13" s="1" t="str">
        <f>IF(P13="","",IF(AE13="",6,IF(AND(M13=1,OR(AE13&lt;EXPEDIENTE!$F$24,AE13&gt;EXPEDIENTE!$F$28)),6,"")))</f>
        <v/>
      </c>
      <c r="I13" s="1" t="b">
        <f t="shared" si="5"/>
        <v>0</v>
      </c>
      <c r="J13" s="1">
        <f>IF(AE12&lt;EXPEDIENTE!$H$24,-1,IF(AE12&gt;EXPEDIENTE!$H$28,1,0))</f>
        <v>0</v>
      </c>
      <c r="K13" s="145" t="str">
        <f>IF(IFERROR(VLOOKUP(I13,AUXILIAR!$P$12:$Q$21,2,FALSE),"")="","",VLOOKUP(I13,AUXILIAR!$P$12:$Q$21,2,FALSE))</f>
        <v/>
      </c>
      <c r="L13" s="148">
        <v>6</v>
      </c>
      <c r="M13" s="108" t="str">
        <f t="shared" si="6"/>
        <v/>
      </c>
      <c r="N13" s="154"/>
      <c r="O13" s="15"/>
      <c r="P13" s="14"/>
      <c r="Q13" s="198"/>
      <c r="R13" s="15"/>
      <c r="S13" s="15"/>
      <c r="T13" s="16"/>
      <c r="U13" s="155"/>
      <c r="V13" s="165"/>
      <c r="W13" s="17"/>
      <c r="X13" s="67"/>
      <c r="Y13" s="2"/>
      <c r="Z13" s="68">
        <v>0</v>
      </c>
      <c r="AA13" s="2"/>
      <c r="AB13" s="68">
        <f t="shared" si="7"/>
        <v>0</v>
      </c>
      <c r="AC13" s="166">
        <f t="shared" si="8"/>
        <v>0</v>
      </c>
      <c r="AD13" s="174"/>
      <c r="AE13" s="175"/>
      <c r="AF13" s="180"/>
      <c r="AG13" s="71"/>
      <c r="AH13" s="71"/>
      <c r="AI13" s="181"/>
      <c r="AJ13" s="185"/>
    </row>
    <row r="14" spans="2:36" ht="30" customHeight="1" x14ac:dyDescent="0.2">
      <c r="B14" s="1" t="str">
        <f>IF(COUNTBLANK(N14:AJ14)=20,"",IF(AND(M14&lt;&gt;"",OR(EXPEDIENTE!$F$24="",EXPEDIENTE!$F$26="")),0,""))</f>
        <v/>
      </c>
      <c r="C14" s="1" t="str">
        <f t="shared" si="0"/>
        <v/>
      </c>
      <c r="D14" s="1" t="str">
        <f t="shared" si="4"/>
        <v/>
      </c>
      <c r="E14" s="1" t="str">
        <f>IF(P14="","",IF(AND(M14=1,OR(P14&lt;EXPEDIENTE!$F$24,P14&gt;EXPEDIENTE!$F$26)),3,""))</f>
        <v/>
      </c>
      <c r="F14" s="1" t="str">
        <f t="shared" si="2"/>
        <v/>
      </c>
      <c r="G14" s="1" t="str">
        <f t="shared" si="3"/>
        <v/>
      </c>
      <c r="H14" s="1" t="str">
        <f>IF(P14="","",IF(AE14="",6,IF(AND(M14=1,OR(AE14&lt;EXPEDIENTE!$F$24,AE14&gt;EXPEDIENTE!$F$28)),6,"")))</f>
        <v/>
      </c>
      <c r="I14" s="1" t="b">
        <f t="shared" si="5"/>
        <v>0</v>
      </c>
      <c r="J14" s="1">
        <f>IF(AE13&lt;EXPEDIENTE!$H$24,-1,IF(AE13&gt;EXPEDIENTE!$H$28,1,0))</f>
        <v>0</v>
      </c>
      <c r="K14" s="145" t="str">
        <f>IF(IFERROR(VLOOKUP(I14,AUXILIAR!$P$12:$Q$21,2,FALSE),"")="","",VLOOKUP(I14,AUXILIAR!$P$12:$Q$21,2,FALSE))</f>
        <v/>
      </c>
      <c r="L14" s="148">
        <v>7</v>
      </c>
      <c r="M14" s="108" t="str">
        <f t="shared" si="6"/>
        <v/>
      </c>
      <c r="N14" s="154"/>
      <c r="O14" s="15"/>
      <c r="P14" s="14"/>
      <c r="Q14" s="198"/>
      <c r="R14" s="15"/>
      <c r="S14" s="15"/>
      <c r="T14" s="16"/>
      <c r="U14" s="155"/>
      <c r="V14" s="165"/>
      <c r="W14" s="17"/>
      <c r="X14" s="67"/>
      <c r="Y14" s="2"/>
      <c r="Z14" s="68">
        <v>0</v>
      </c>
      <c r="AA14" s="2"/>
      <c r="AB14" s="68">
        <f t="shared" si="7"/>
        <v>0</v>
      </c>
      <c r="AC14" s="166">
        <f t="shared" si="8"/>
        <v>0</v>
      </c>
      <c r="AD14" s="174"/>
      <c r="AE14" s="175"/>
      <c r="AF14" s="180"/>
      <c r="AG14" s="71"/>
      <c r="AH14" s="71"/>
      <c r="AI14" s="181"/>
      <c r="AJ14" s="185"/>
    </row>
    <row r="15" spans="2:36" ht="30" customHeight="1" x14ac:dyDescent="0.2">
      <c r="B15" s="1" t="str">
        <f>IF(COUNTBLANK(N15:AJ15)=20,"",IF(AND(M15&lt;&gt;"",OR(EXPEDIENTE!$F$24="",EXPEDIENTE!$F$26="")),0,""))</f>
        <v/>
      </c>
      <c r="C15" s="1" t="str">
        <f t="shared" si="0"/>
        <v/>
      </c>
      <c r="D15" s="1" t="str">
        <f t="shared" si="4"/>
        <v/>
      </c>
      <c r="E15" s="1" t="str">
        <f>IF(P15="","",IF(AND(M15=1,OR(P15&lt;EXPEDIENTE!$F$24,P15&gt;EXPEDIENTE!$F$26)),3,""))</f>
        <v/>
      </c>
      <c r="F15" s="1" t="str">
        <f t="shared" si="2"/>
        <v/>
      </c>
      <c r="G15" s="1" t="str">
        <f t="shared" si="3"/>
        <v/>
      </c>
      <c r="H15" s="1" t="str">
        <f>IF(P15="","",IF(AE15="",6,IF(AND(M15=1,OR(AE15&lt;EXPEDIENTE!$F$24,AE15&gt;EXPEDIENTE!$F$28)),6,"")))</f>
        <v/>
      </c>
      <c r="I15" s="1" t="b">
        <f t="shared" si="5"/>
        <v>0</v>
      </c>
      <c r="J15" s="1">
        <f>IF(AE14&lt;EXPEDIENTE!$H$24,-1,IF(AE14&gt;EXPEDIENTE!$H$28,1,0))</f>
        <v>0</v>
      </c>
      <c r="K15" s="145" t="str">
        <f>IF(IFERROR(VLOOKUP(I15,AUXILIAR!$P$12:$Q$21,2,FALSE),"")="","",VLOOKUP(I15,AUXILIAR!$P$12:$Q$21,2,FALSE))</f>
        <v/>
      </c>
      <c r="L15" s="148">
        <v>8</v>
      </c>
      <c r="M15" s="108" t="str">
        <f t="shared" si="6"/>
        <v/>
      </c>
      <c r="N15" s="154"/>
      <c r="O15" s="15"/>
      <c r="P15" s="14"/>
      <c r="Q15" s="198"/>
      <c r="R15" s="15"/>
      <c r="S15" s="15"/>
      <c r="T15" s="16"/>
      <c r="U15" s="155"/>
      <c r="V15" s="165"/>
      <c r="W15" s="17"/>
      <c r="X15" s="67"/>
      <c r="Y15" s="2"/>
      <c r="Z15" s="68">
        <v>0</v>
      </c>
      <c r="AA15" s="2"/>
      <c r="AB15" s="68">
        <f t="shared" si="7"/>
        <v>0</v>
      </c>
      <c r="AC15" s="166">
        <f t="shared" si="8"/>
        <v>0</v>
      </c>
      <c r="AD15" s="174"/>
      <c r="AE15" s="175"/>
      <c r="AF15" s="180"/>
      <c r="AG15" s="71"/>
      <c r="AH15" s="71"/>
      <c r="AI15" s="181"/>
      <c r="AJ15" s="185"/>
    </row>
    <row r="16" spans="2:36" ht="30" customHeight="1" x14ac:dyDescent="0.2">
      <c r="B16" s="1" t="str">
        <f>IF(COUNTBLANK(N16:AJ16)=20,"",IF(AND(M16&lt;&gt;"",OR(EXPEDIENTE!$F$24="",EXPEDIENTE!$F$26="")),0,""))</f>
        <v/>
      </c>
      <c r="C16" s="1" t="str">
        <f t="shared" si="0"/>
        <v/>
      </c>
      <c r="D16" s="1" t="str">
        <f t="shared" si="4"/>
        <v/>
      </c>
      <c r="E16" s="1" t="str">
        <f>IF(P16="","",IF(AND(M16=1,OR(P16&lt;EXPEDIENTE!$F$24,P16&gt;EXPEDIENTE!$F$26)),3,""))</f>
        <v/>
      </c>
      <c r="F16" s="1" t="str">
        <f t="shared" si="2"/>
        <v/>
      </c>
      <c r="G16" s="1" t="str">
        <f t="shared" si="3"/>
        <v/>
      </c>
      <c r="H16" s="1" t="str">
        <f>IF(P16="","",IF(AE16="",6,IF(AND(M16=1,OR(AE16&lt;EXPEDIENTE!$F$24,AE16&gt;EXPEDIENTE!$F$28)),6,"")))</f>
        <v/>
      </c>
      <c r="I16" s="1" t="b">
        <f t="shared" si="5"/>
        <v>0</v>
      </c>
      <c r="J16" s="1">
        <f>IF(AE15&lt;EXPEDIENTE!$H$24,-1,IF(AE15&gt;EXPEDIENTE!$H$28,1,0))</f>
        <v>0</v>
      </c>
      <c r="K16" s="145" t="str">
        <f>IF(IFERROR(VLOOKUP(I16,AUXILIAR!$P$12:$Q$21,2,FALSE),"")="","",VLOOKUP(I16,AUXILIAR!$P$12:$Q$21,2,FALSE))</f>
        <v/>
      </c>
      <c r="L16" s="148">
        <v>9</v>
      </c>
      <c r="M16" s="108" t="str">
        <f t="shared" si="6"/>
        <v/>
      </c>
      <c r="N16" s="154"/>
      <c r="O16" s="15"/>
      <c r="P16" s="14"/>
      <c r="Q16" s="198"/>
      <c r="R16" s="15"/>
      <c r="S16" s="15"/>
      <c r="T16" s="16"/>
      <c r="U16" s="155"/>
      <c r="V16" s="165"/>
      <c r="W16" s="17"/>
      <c r="X16" s="67"/>
      <c r="Y16" s="2"/>
      <c r="Z16" s="68">
        <v>0</v>
      </c>
      <c r="AA16" s="2"/>
      <c r="AB16" s="68">
        <f t="shared" si="7"/>
        <v>0</v>
      </c>
      <c r="AC16" s="166">
        <f t="shared" si="8"/>
        <v>0</v>
      </c>
      <c r="AD16" s="174"/>
      <c r="AE16" s="175"/>
      <c r="AF16" s="180"/>
      <c r="AG16" s="71"/>
      <c r="AH16" s="71"/>
      <c r="AI16" s="181"/>
      <c r="AJ16" s="185"/>
    </row>
    <row r="17" spans="2:36" ht="30" customHeight="1" x14ac:dyDescent="0.2">
      <c r="B17" s="1" t="str">
        <f>IF(COUNTBLANK(N17:AJ17)=20,"",IF(AND(M17&lt;&gt;"",OR(EXPEDIENTE!$F$24="",EXPEDIENTE!$F$26="")),0,""))</f>
        <v/>
      </c>
      <c r="C17" s="1" t="str">
        <f t="shared" si="0"/>
        <v/>
      </c>
      <c r="D17" s="1" t="str">
        <f t="shared" si="4"/>
        <v/>
      </c>
      <c r="E17" s="1" t="str">
        <f>IF(P17="","",IF(AND(M17=1,OR(P17&lt;EXPEDIENTE!$F$24,P17&gt;EXPEDIENTE!$F$26)),3,""))</f>
        <v/>
      </c>
      <c r="F17" s="1" t="str">
        <f t="shared" si="2"/>
        <v/>
      </c>
      <c r="G17" s="1" t="str">
        <f t="shared" si="3"/>
        <v/>
      </c>
      <c r="H17" s="1" t="str">
        <f>IF(P17="","",IF(AE17="",6,IF(AND(M17=1,OR(AE17&lt;EXPEDIENTE!$F$24,AE17&gt;EXPEDIENTE!$F$28)),6,"")))</f>
        <v/>
      </c>
      <c r="I17" s="1" t="b">
        <f t="shared" si="5"/>
        <v>0</v>
      </c>
      <c r="J17" s="1">
        <f>IF(AE16&lt;EXPEDIENTE!$H$24,-1,IF(AE16&gt;EXPEDIENTE!$H$28,1,0))</f>
        <v>0</v>
      </c>
      <c r="K17" s="145" t="str">
        <f>IF(IFERROR(VLOOKUP(I17,AUXILIAR!$P$12:$Q$21,2,FALSE),"")="","",VLOOKUP(I17,AUXILIAR!$P$12:$Q$21,2,FALSE))</f>
        <v/>
      </c>
      <c r="L17" s="148">
        <v>10</v>
      </c>
      <c r="M17" s="108" t="str">
        <f t="shared" si="6"/>
        <v/>
      </c>
      <c r="N17" s="154"/>
      <c r="O17" s="15"/>
      <c r="P17" s="14"/>
      <c r="Q17" s="198"/>
      <c r="R17" s="15"/>
      <c r="S17" s="15"/>
      <c r="T17" s="16"/>
      <c r="U17" s="155"/>
      <c r="V17" s="165"/>
      <c r="W17" s="17"/>
      <c r="X17" s="67"/>
      <c r="Y17" s="2"/>
      <c r="Z17" s="68">
        <v>0</v>
      </c>
      <c r="AA17" s="2"/>
      <c r="AB17" s="68">
        <f t="shared" si="7"/>
        <v>0</v>
      </c>
      <c r="AC17" s="166">
        <f t="shared" si="8"/>
        <v>0</v>
      </c>
      <c r="AD17" s="174"/>
      <c r="AE17" s="175"/>
      <c r="AF17" s="180"/>
      <c r="AG17" s="71"/>
      <c r="AH17" s="71"/>
      <c r="AI17" s="181"/>
      <c r="AJ17" s="185"/>
    </row>
    <row r="18" spans="2:36" ht="30" customHeight="1" x14ac:dyDescent="0.2">
      <c r="B18" s="1" t="str">
        <f>IF(COUNTBLANK(N18:AJ18)=20,"",IF(AND(M18&lt;&gt;"",OR(EXPEDIENTE!$F$24="",EXPEDIENTE!$F$26="")),0,""))</f>
        <v/>
      </c>
      <c r="C18" s="1" t="str">
        <f t="shared" si="0"/>
        <v/>
      </c>
      <c r="D18" s="1" t="str">
        <f t="shared" si="4"/>
        <v/>
      </c>
      <c r="E18" s="1" t="str">
        <f>IF(P18="","",IF(AND(M18=1,OR(P18&lt;EXPEDIENTE!$F$24,P18&gt;EXPEDIENTE!$F$26)),3,""))</f>
        <v/>
      </c>
      <c r="F18" s="1" t="str">
        <f t="shared" si="2"/>
        <v/>
      </c>
      <c r="G18" s="1" t="str">
        <f t="shared" si="3"/>
        <v/>
      </c>
      <c r="H18" s="1" t="str">
        <f>IF(P18="","",IF(AE18="",6,IF(AND(M18=1,OR(AE18&lt;EXPEDIENTE!$F$24,AE18&gt;EXPEDIENTE!$F$28)),6,"")))</f>
        <v/>
      </c>
      <c r="I18" s="1" t="b">
        <f t="shared" si="5"/>
        <v>0</v>
      </c>
      <c r="J18" s="1">
        <f>IF(AE17&lt;EXPEDIENTE!$H$24,-1,IF(AE17&gt;EXPEDIENTE!$H$28,1,0))</f>
        <v>0</v>
      </c>
      <c r="K18" s="145" t="str">
        <f>IF(IFERROR(VLOOKUP(I18,AUXILIAR!$P$12:$Q$21,2,FALSE),"")="","",VLOOKUP(I18,AUXILIAR!$P$12:$Q$21,2,FALSE))</f>
        <v/>
      </c>
      <c r="L18" s="148">
        <v>11</v>
      </c>
      <c r="M18" s="108" t="str">
        <f t="shared" si="6"/>
        <v/>
      </c>
      <c r="N18" s="154"/>
      <c r="O18" s="15"/>
      <c r="P18" s="14"/>
      <c r="Q18" s="198"/>
      <c r="R18" s="15"/>
      <c r="S18" s="15"/>
      <c r="T18" s="16"/>
      <c r="U18" s="155"/>
      <c r="V18" s="165"/>
      <c r="W18" s="17"/>
      <c r="X18" s="67"/>
      <c r="Y18" s="2"/>
      <c r="Z18" s="68">
        <v>0</v>
      </c>
      <c r="AA18" s="2"/>
      <c r="AB18" s="68">
        <f t="shared" si="7"/>
        <v>0</v>
      </c>
      <c r="AC18" s="166">
        <f t="shared" si="8"/>
        <v>0</v>
      </c>
      <c r="AD18" s="174"/>
      <c r="AE18" s="175"/>
      <c r="AF18" s="180"/>
      <c r="AG18" s="71"/>
      <c r="AH18" s="71"/>
      <c r="AI18" s="181"/>
      <c r="AJ18" s="185"/>
    </row>
    <row r="19" spans="2:36" ht="30" customHeight="1" x14ac:dyDescent="0.2">
      <c r="B19" s="1" t="str">
        <f>IF(COUNTBLANK(N19:AJ19)=20,"",IF(AND(M19&lt;&gt;"",OR(EXPEDIENTE!$F$24="",EXPEDIENTE!$F$26="")),0,""))</f>
        <v/>
      </c>
      <c r="C19" s="1" t="str">
        <f t="shared" si="0"/>
        <v/>
      </c>
      <c r="D19" s="1" t="str">
        <f t="shared" si="4"/>
        <v/>
      </c>
      <c r="E19" s="1" t="str">
        <f>IF(P19="","",IF(AND(M19=1,OR(P19&lt;EXPEDIENTE!$F$24,P19&gt;EXPEDIENTE!$F$26)),3,""))</f>
        <v/>
      </c>
      <c r="F19" s="1" t="str">
        <f t="shared" si="2"/>
        <v/>
      </c>
      <c r="G19" s="1" t="str">
        <f t="shared" si="3"/>
        <v/>
      </c>
      <c r="H19" s="1" t="str">
        <f>IF(P19="","",IF(AE19="",6,IF(AND(M19=1,OR(AE19&lt;EXPEDIENTE!$F$24,AE19&gt;EXPEDIENTE!$F$28)),6,"")))</f>
        <v/>
      </c>
      <c r="I19" s="1" t="b">
        <f t="shared" si="5"/>
        <v>0</v>
      </c>
      <c r="J19" s="1">
        <f>IF(AE18&lt;EXPEDIENTE!$H$24,-1,IF(AE18&gt;EXPEDIENTE!$H$28,1,0))</f>
        <v>0</v>
      </c>
      <c r="K19" s="145" t="str">
        <f>IF(IFERROR(VLOOKUP(I19,AUXILIAR!$P$12:$Q$21,2,FALSE),"")="","",VLOOKUP(I19,AUXILIAR!$P$12:$Q$21,2,FALSE))</f>
        <v/>
      </c>
      <c r="L19" s="148">
        <v>12</v>
      </c>
      <c r="M19" s="108" t="str">
        <f t="shared" si="6"/>
        <v/>
      </c>
      <c r="N19" s="154"/>
      <c r="O19" s="15"/>
      <c r="P19" s="14"/>
      <c r="Q19" s="198"/>
      <c r="R19" s="15"/>
      <c r="S19" s="15"/>
      <c r="T19" s="16"/>
      <c r="U19" s="155"/>
      <c r="V19" s="165"/>
      <c r="W19" s="17"/>
      <c r="X19" s="67"/>
      <c r="Y19" s="2"/>
      <c r="Z19" s="68">
        <v>0</v>
      </c>
      <c r="AA19" s="2"/>
      <c r="AB19" s="68">
        <f t="shared" si="7"/>
        <v>0</v>
      </c>
      <c r="AC19" s="166">
        <f t="shared" si="8"/>
        <v>0</v>
      </c>
      <c r="AD19" s="174"/>
      <c r="AE19" s="175"/>
      <c r="AF19" s="180"/>
      <c r="AG19" s="71"/>
      <c r="AH19" s="71"/>
      <c r="AI19" s="181"/>
      <c r="AJ19" s="185"/>
    </row>
    <row r="20" spans="2:36" ht="30" customHeight="1" x14ac:dyDescent="0.2">
      <c r="B20" s="1" t="str">
        <f>IF(COUNTBLANK(N20:AJ20)=20,"",IF(AND(M20&lt;&gt;"",OR(EXPEDIENTE!$F$24="",EXPEDIENTE!$F$26="")),0,""))</f>
        <v/>
      </c>
      <c r="C20" s="1" t="str">
        <f t="shared" si="0"/>
        <v/>
      </c>
      <c r="D20" s="1" t="str">
        <f t="shared" si="4"/>
        <v/>
      </c>
      <c r="E20" s="1" t="str">
        <f>IF(P20="","",IF(AND(M20=1,OR(P20&lt;EXPEDIENTE!$F$24,P20&gt;EXPEDIENTE!$F$26)),3,""))</f>
        <v/>
      </c>
      <c r="F20" s="1" t="str">
        <f t="shared" si="2"/>
        <v/>
      </c>
      <c r="G20" s="1" t="str">
        <f t="shared" si="3"/>
        <v/>
      </c>
      <c r="H20" s="1" t="str">
        <f>IF(P20="","",IF(AE20="",6,IF(AND(M20=1,OR(AE20&lt;EXPEDIENTE!$F$24,AE20&gt;EXPEDIENTE!$F$28)),6,"")))</f>
        <v/>
      </c>
      <c r="I20" s="1" t="b">
        <f t="shared" si="5"/>
        <v>0</v>
      </c>
      <c r="J20" s="1">
        <f>IF(AE19&lt;EXPEDIENTE!$H$24,-1,IF(AE19&gt;EXPEDIENTE!$H$28,1,0))</f>
        <v>0</v>
      </c>
      <c r="K20" s="145" t="str">
        <f>IF(IFERROR(VLOOKUP(I20,AUXILIAR!$P$12:$Q$21,2,FALSE),"")="","",VLOOKUP(I20,AUXILIAR!$P$12:$Q$21,2,FALSE))</f>
        <v/>
      </c>
      <c r="L20" s="148">
        <v>13</v>
      </c>
      <c r="M20" s="108" t="str">
        <f t="shared" si="6"/>
        <v/>
      </c>
      <c r="N20" s="154"/>
      <c r="O20" s="15"/>
      <c r="P20" s="14"/>
      <c r="Q20" s="198"/>
      <c r="R20" s="15"/>
      <c r="S20" s="15"/>
      <c r="T20" s="16"/>
      <c r="U20" s="155"/>
      <c r="V20" s="165"/>
      <c r="W20" s="17"/>
      <c r="X20" s="67"/>
      <c r="Y20" s="2"/>
      <c r="Z20" s="68">
        <v>0</v>
      </c>
      <c r="AA20" s="2"/>
      <c r="AB20" s="68">
        <f t="shared" si="7"/>
        <v>0</v>
      </c>
      <c r="AC20" s="166">
        <f t="shared" si="8"/>
        <v>0</v>
      </c>
      <c r="AD20" s="174"/>
      <c r="AE20" s="175"/>
      <c r="AF20" s="180"/>
      <c r="AG20" s="71"/>
      <c r="AH20" s="71"/>
      <c r="AI20" s="181"/>
      <c r="AJ20" s="185"/>
    </row>
    <row r="21" spans="2:36" ht="30" customHeight="1" x14ac:dyDescent="0.2">
      <c r="B21" s="1" t="str">
        <f>IF(COUNTBLANK(N21:AJ21)=20,"",IF(AND(M21&lt;&gt;"",OR(EXPEDIENTE!$F$24="",EXPEDIENTE!$F$26="")),0,""))</f>
        <v/>
      </c>
      <c r="C21" s="1" t="str">
        <f t="shared" si="0"/>
        <v/>
      </c>
      <c r="D21" s="1" t="str">
        <f t="shared" si="4"/>
        <v/>
      </c>
      <c r="E21" s="1" t="str">
        <f>IF(P21="","",IF(AND(M21=1,OR(P21&lt;EXPEDIENTE!$F$24,P21&gt;EXPEDIENTE!$F$26)),3,""))</f>
        <v/>
      </c>
      <c r="F21" s="1" t="str">
        <f t="shared" si="2"/>
        <v/>
      </c>
      <c r="G21" s="1" t="str">
        <f t="shared" si="3"/>
        <v/>
      </c>
      <c r="H21" s="1" t="str">
        <f>IF(P21="","",IF(AE21="",6,IF(AND(M21=1,OR(AE21&lt;EXPEDIENTE!$F$24,AE21&gt;EXPEDIENTE!$F$28)),6,"")))</f>
        <v/>
      </c>
      <c r="I21" s="1" t="b">
        <f t="shared" si="5"/>
        <v>0</v>
      </c>
      <c r="J21" s="1">
        <f>IF(AE20&lt;EXPEDIENTE!$H$24,-1,IF(AE20&gt;EXPEDIENTE!$H$28,1,0))</f>
        <v>0</v>
      </c>
      <c r="K21" s="145" t="str">
        <f>IF(IFERROR(VLOOKUP(I21,AUXILIAR!$P$12:$Q$21,2,FALSE),"")="","",VLOOKUP(I21,AUXILIAR!$P$12:$Q$21,2,FALSE))</f>
        <v/>
      </c>
      <c r="L21" s="148">
        <v>14</v>
      </c>
      <c r="M21" s="108" t="str">
        <f t="shared" si="6"/>
        <v/>
      </c>
      <c r="N21" s="154"/>
      <c r="O21" s="15"/>
      <c r="P21" s="14"/>
      <c r="Q21" s="198"/>
      <c r="R21" s="15"/>
      <c r="S21" s="15"/>
      <c r="T21" s="16"/>
      <c r="U21" s="155"/>
      <c r="V21" s="165"/>
      <c r="W21" s="17"/>
      <c r="X21" s="67"/>
      <c r="Y21" s="2"/>
      <c r="Z21" s="68">
        <v>0</v>
      </c>
      <c r="AA21" s="2"/>
      <c r="AB21" s="68">
        <f t="shared" si="7"/>
        <v>0</v>
      </c>
      <c r="AC21" s="166">
        <f t="shared" si="8"/>
        <v>0</v>
      </c>
      <c r="AD21" s="174"/>
      <c r="AE21" s="175"/>
      <c r="AF21" s="180"/>
      <c r="AG21" s="71"/>
      <c r="AH21" s="71"/>
      <c r="AI21" s="181"/>
      <c r="AJ21" s="185"/>
    </row>
    <row r="22" spans="2:36" ht="30" customHeight="1" x14ac:dyDescent="0.2">
      <c r="B22" s="1" t="str">
        <f>IF(COUNTBLANK(N22:AJ22)=20,"",IF(AND(M22&lt;&gt;"",OR(EXPEDIENTE!$F$24="",EXPEDIENTE!$F$26="")),0,""))</f>
        <v/>
      </c>
      <c r="C22" s="1" t="str">
        <f t="shared" si="0"/>
        <v/>
      </c>
      <c r="D22" s="1" t="str">
        <f t="shared" si="4"/>
        <v/>
      </c>
      <c r="E22" s="1" t="str">
        <f>IF(P22="","",IF(AND(M22=1,OR(P22&lt;EXPEDIENTE!$F$24,P22&gt;EXPEDIENTE!$F$26)),3,""))</f>
        <v/>
      </c>
      <c r="F22" s="1" t="str">
        <f t="shared" si="2"/>
        <v/>
      </c>
      <c r="G22" s="1" t="str">
        <f t="shared" si="3"/>
        <v/>
      </c>
      <c r="H22" s="1" t="str">
        <f>IF(P22="","",IF(AE22="",6,IF(AND(M22=1,OR(AE22&lt;EXPEDIENTE!$F$24,AE22&gt;EXPEDIENTE!$F$28)),6,"")))</f>
        <v/>
      </c>
      <c r="I22" s="1" t="b">
        <f t="shared" si="5"/>
        <v>0</v>
      </c>
      <c r="J22" s="1">
        <f>IF(AE21&lt;EXPEDIENTE!$H$24,-1,IF(AE21&gt;EXPEDIENTE!$H$28,1,0))</f>
        <v>0</v>
      </c>
      <c r="K22" s="145" t="str">
        <f>IF(IFERROR(VLOOKUP(I22,AUXILIAR!$P$12:$Q$21,2,FALSE),"")="","",VLOOKUP(I22,AUXILIAR!$P$12:$Q$21,2,FALSE))</f>
        <v/>
      </c>
      <c r="L22" s="148">
        <v>15</v>
      </c>
      <c r="M22" s="108" t="str">
        <f t="shared" si="6"/>
        <v/>
      </c>
      <c r="N22" s="154"/>
      <c r="O22" s="15"/>
      <c r="P22" s="14"/>
      <c r="Q22" s="198"/>
      <c r="R22" s="15"/>
      <c r="S22" s="16"/>
      <c r="T22" s="16"/>
      <c r="U22" s="155"/>
      <c r="V22" s="165"/>
      <c r="W22" s="17"/>
      <c r="X22" s="67"/>
      <c r="Y22" s="2"/>
      <c r="Z22" s="68">
        <v>0</v>
      </c>
      <c r="AA22" s="2"/>
      <c r="AB22" s="68">
        <f t="shared" si="7"/>
        <v>0</v>
      </c>
      <c r="AC22" s="166">
        <f t="shared" si="8"/>
        <v>0</v>
      </c>
      <c r="AD22" s="174"/>
      <c r="AE22" s="175"/>
      <c r="AF22" s="180"/>
      <c r="AG22" s="71"/>
      <c r="AH22" s="71"/>
      <c r="AI22" s="181"/>
      <c r="AJ22" s="185"/>
    </row>
    <row r="23" spans="2:36" ht="30" customHeight="1" x14ac:dyDescent="0.2">
      <c r="B23" s="1" t="str">
        <f>IF(COUNTBLANK(N23:AJ23)=20,"",IF(AND(M23&lt;&gt;"",OR(EXPEDIENTE!$F$24="",EXPEDIENTE!$F$26="")),0,""))</f>
        <v/>
      </c>
      <c r="C23" s="1" t="str">
        <f t="shared" si="0"/>
        <v/>
      </c>
      <c r="D23" s="1" t="str">
        <f t="shared" si="4"/>
        <v/>
      </c>
      <c r="E23" s="1" t="str">
        <f>IF(P23="","",IF(AND(M23=1,OR(P23&lt;EXPEDIENTE!$F$24,P23&gt;EXPEDIENTE!$F$26)),3,""))</f>
        <v/>
      </c>
      <c r="F23" s="1" t="str">
        <f t="shared" si="2"/>
        <v/>
      </c>
      <c r="G23" s="1" t="str">
        <f t="shared" si="3"/>
        <v/>
      </c>
      <c r="H23" s="1" t="str">
        <f>IF(P23="","",IF(AE23="",6,IF(AND(M23=1,OR(AE23&lt;EXPEDIENTE!$F$24,AE23&gt;EXPEDIENTE!$F$28)),6,"")))</f>
        <v/>
      </c>
      <c r="I23" s="1" t="b">
        <f t="shared" si="5"/>
        <v>0</v>
      </c>
      <c r="J23" s="1">
        <f>IF(AE22&lt;EXPEDIENTE!$H$24,-1,IF(AE22&gt;EXPEDIENTE!$H$28,1,0))</f>
        <v>0</v>
      </c>
      <c r="K23" s="145" t="str">
        <f>IF(IFERROR(VLOOKUP(I23,AUXILIAR!$P$12:$Q$21,2,FALSE),"")="","",VLOOKUP(I23,AUXILIAR!$P$12:$Q$21,2,FALSE))</f>
        <v/>
      </c>
      <c r="L23" s="148">
        <v>16</v>
      </c>
      <c r="M23" s="108" t="str">
        <f t="shared" si="6"/>
        <v/>
      </c>
      <c r="N23" s="154"/>
      <c r="O23" s="15"/>
      <c r="P23" s="14"/>
      <c r="Q23" s="198"/>
      <c r="R23" s="15"/>
      <c r="S23" s="16"/>
      <c r="T23" s="16"/>
      <c r="U23" s="155"/>
      <c r="V23" s="165"/>
      <c r="W23" s="17"/>
      <c r="X23" s="67"/>
      <c r="Y23" s="2"/>
      <c r="Z23" s="68">
        <v>0</v>
      </c>
      <c r="AA23" s="2"/>
      <c r="AB23" s="68">
        <f t="shared" si="7"/>
        <v>0</v>
      </c>
      <c r="AC23" s="166">
        <f t="shared" si="8"/>
        <v>0</v>
      </c>
      <c r="AD23" s="174"/>
      <c r="AE23" s="175"/>
      <c r="AF23" s="180"/>
      <c r="AG23" s="71"/>
      <c r="AH23" s="71"/>
      <c r="AI23" s="181"/>
      <c r="AJ23" s="185"/>
    </row>
    <row r="24" spans="2:36" ht="30" customHeight="1" x14ac:dyDescent="0.2">
      <c r="B24" s="1" t="str">
        <f>IF(COUNTBLANK(N24:AJ24)=20,"",IF(AND(M24&lt;&gt;"",OR(EXPEDIENTE!$F$24="",EXPEDIENTE!$F$26="")),0,""))</f>
        <v/>
      </c>
      <c r="C24" s="1" t="str">
        <f t="shared" si="0"/>
        <v/>
      </c>
      <c r="D24" s="1" t="str">
        <f t="shared" si="4"/>
        <v/>
      </c>
      <c r="E24" s="1" t="str">
        <f>IF(P24="","",IF(AND(M24=1,OR(P24&lt;EXPEDIENTE!$F$24,P24&gt;EXPEDIENTE!$F$26)),3,""))</f>
        <v/>
      </c>
      <c r="F24" s="1" t="str">
        <f t="shared" si="2"/>
        <v/>
      </c>
      <c r="G24" s="1" t="str">
        <f t="shared" si="3"/>
        <v/>
      </c>
      <c r="H24" s="1" t="str">
        <f>IF(P24="","",IF(AE24="",6,IF(AND(M24=1,OR(AE24&lt;EXPEDIENTE!$F$24,AE24&gt;EXPEDIENTE!$F$28)),6,"")))</f>
        <v/>
      </c>
      <c r="I24" s="1" t="b">
        <f t="shared" si="5"/>
        <v>0</v>
      </c>
      <c r="J24" s="1">
        <f>IF(AE23&lt;EXPEDIENTE!$H$24,-1,IF(AE23&gt;EXPEDIENTE!$H$28,1,0))</f>
        <v>0</v>
      </c>
      <c r="K24" s="145" t="str">
        <f>IF(IFERROR(VLOOKUP(I24,AUXILIAR!$P$12:$Q$21,2,FALSE),"")="","",VLOOKUP(I24,AUXILIAR!$P$12:$Q$21,2,FALSE))</f>
        <v/>
      </c>
      <c r="L24" s="148">
        <v>16</v>
      </c>
      <c r="M24" s="108" t="str">
        <f t="shared" si="6"/>
        <v/>
      </c>
      <c r="N24" s="154"/>
      <c r="O24" s="15"/>
      <c r="P24" s="14"/>
      <c r="Q24" s="198"/>
      <c r="R24" s="15"/>
      <c r="S24" s="16"/>
      <c r="T24" s="16"/>
      <c r="U24" s="155"/>
      <c r="V24" s="165"/>
      <c r="W24" s="17"/>
      <c r="X24" s="67"/>
      <c r="Y24" s="2"/>
      <c r="Z24" s="68">
        <v>0</v>
      </c>
      <c r="AA24" s="2"/>
      <c r="AB24" s="68">
        <f t="shared" si="7"/>
        <v>0</v>
      </c>
      <c r="AC24" s="166">
        <f t="shared" si="8"/>
        <v>0</v>
      </c>
      <c r="AD24" s="174"/>
      <c r="AE24" s="175"/>
      <c r="AF24" s="180"/>
      <c r="AG24" s="71"/>
      <c r="AH24" s="71"/>
      <c r="AI24" s="181"/>
      <c r="AJ24" s="185"/>
    </row>
    <row r="25" spans="2:36" ht="30" customHeight="1" x14ac:dyDescent="0.2">
      <c r="B25" s="1" t="str">
        <f>IF(COUNTBLANK(N25:AJ25)=20,"",IF(AND(M25&lt;&gt;"",OR(EXPEDIENTE!$F$24="",EXPEDIENTE!$F$26="")),0,""))</f>
        <v/>
      </c>
      <c r="C25" s="1" t="str">
        <f t="shared" si="0"/>
        <v/>
      </c>
      <c r="D25" s="1" t="str">
        <f t="shared" si="4"/>
        <v/>
      </c>
      <c r="E25" s="1" t="str">
        <f>IF(P25="","",IF(AND(M25=1,OR(P25&lt;EXPEDIENTE!$F$24,P25&gt;EXPEDIENTE!$F$26)),3,""))</f>
        <v/>
      </c>
      <c r="F25" s="1" t="str">
        <f t="shared" si="2"/>
        <v/>
      </c>
      <c r="G25" s="1" t="str">
        <f t="shared" si="3"/>
        <v/>
      </c>
      <c r="H25" s="1" t="str">
        <f>IF(P25="","",IF(AE25="",6,IF(AND(M25=1,OR(AE25&lt;EXPEDIENTE!$F$24,AE25&gt;EXPEDIENTE!$F$28)),6,"")))</f>
        <v/>
      </c>
      <c r="I25" s="1" t="b">
        <f t="shared" si="5"/>
        <v>0</v>
      </c>
      <c r="J25" s="1">
        <f>IF(AE24&lt;EXPEDIENTE!$H$24,-1,IF(AE24&gt;EXPEDIENTE!$H$28,1,0))</f>
        <v>0</v>
      </c>
      <c r="K25" s="145" t="str">
        <f>IF(IFERROR(VLOOKUP(I25,AUXILIAR!$P$12:$Q$21,2,FALSE),"")="","",VLOOKUP(I25,AUXILIAR!$P$12:$Q$21,2,FALSE))</f>
        <v/>
      </c>
      <c r="L25" s="148">
        <v>18</v>
      </c>
      <c r="M25" s="108" t="str">
        <f t="shared" si="6"/>
        <v/>
      </c>
      <c r="N25" s="154"/>
      <c r="O25" s="15"/>
      <c r="P25" s="14"/>
      <c r="Q25" s="198"/>
      <c r="R25" s="15"/>
      <c r="S25" s="16"/>
      <c r="T25" s="16"/>
      <c r="U25" s="155"/>
      <c r="V25" s="165"/>
      <c r="W25" s="17"/>
      <c r="X25" s="67"/>
      <c r="Y25" s="2"/>
      <c r="Z25" s="68">
        <v>0</v>
      </c>
      <c r="AA25" s="2"/>
      <c r="AB25" s="68">
        <f t="shared" si="7"/>
        <v>0</v>
      </c>
      <c r="AC25" s="166">
        <f t="shared" si="8"/>
        <v>0</v>
      </c>
      <c r="AD25" s="174"/>
      <c r="AE25" s="175"/>
      <c r="AF25" s="180"/>
      <c r="AG25" s="71"/>
      <c r="AH25" s="71"/>
      <c r="AI25" s="181"/>
      <c r="AJ25" s="185"/>
    </row>
    <row r="26" spans="2:36" ht="30" customHeight="1" x14ac:dyDescent="0.2">
      <c r="B26" s="1" t="str">
        <f>IF(COUNTBLANK(N26:AJ26)=20,"",IF(AND(M26&lt;&gt;"",OR(EXPEDIENTE!$F$24="",EXPEDIENTE!$F$26="")),0,""))</f>
        <v/>
      </c>
      <c r="C26" s="1" t="str">
        <f t="shared" si="0"/>
        <v/>
      </c>
      <c r="D26" s="1" t="str">
        <f t="shared" si="4"/>
        <v/>
      </c>
      <c r="E26" s="1" t="str">
        <f>IF(P26="","",IF(AND(M26=1,OR(P26&lt;EXPEDIENTE!$F$24,P26&gt;EXPEDIENTE!$F$26)),3,""))</f>
        <v/>
      </c>
      <c r="F26" s="1" t="str">
        <f t="shared" si="2"/>
        <v/>
      </c>
      <c r="G26" s="1" t="str">
        <f t="shared" si="3"/>
        <v/>
      </c>
      <c r="H26" s="1" t="str">
        <f>IF(P26="","",IF(AE26="",6,IF(AND(M26=1,OR(AE26&lt;EXPEDIENTE!$F$24,AE26&gt;EXPEDIENTE!$F$28)),6,"")))</f>
        <v/>
      </c>
      <c r="I26" s="1" t="b">
        <f t="shared" si="5"/>
        <v>0</v>
      </c>
      <c r="J26" s="1">
        <f>IF(AE25&lt;EXPEDIENTE!$H$24,-1,IF(AE25&gt;EXPEDIENTE!$H$28,1,0))</f>
        <v>0</v>
      </c>
      <c r="K26" s="145" t="str">
        <f>IF(IFERROR(VLOOKUP(I26,AUXILIAR!$P$12:$Q$21,2,FALSE),"")="","",VLOOKUP(I26,AUXILIAR!$P$12:$Q$21,2,FALSE))</f>
        <v/>
      </c>
      <c r="L26" s="148">
        <v>19</v>
      </c>
      <c r="M26" s="108" t="str">
        <f t="shared" si="6"/>
        <v/>
      </c>
      <c r="N26" s="154"/>
      <c r="O26" s="15"/>
      <c r="P26" s="14"/>
      <c r="Q26" s="198"/>
      <c r="R26" s="15"/>
      <c r="S26" s="16"/>
      <c r="T26" s="16"/>
      <c r="U26" s="155"/>
      <c r="V26" s="165"/>
      <c r="W26" s="17"/>
      <c r="X26" s="67"/>
      <c r="Y26" s="2"/>
      <c r="Z26" s="68">
        <v>0</v>
      </c>
      <c r="AA26" s="2"/>
      <c r="AB26" s="68">
        <f t="shared" si="7"/>
        <v>0</v>
      </c>
      <c r="AC26" s="166">
        <f t="shared" si="8"/>
        <v>0</v>
      </c>
      <c r="AD26" s="174"/>
      <c r="AE26" s="175"/>
      <c r="AF26" s="180"/>
      <c r="AG26" s="71"/>
      <c r="AH26" s="71"/>
      <c r="AI26" s="181"/>
      <c r="AJ26" s="185"/>
    </row>
    <row r="27" spans="2:36" ht="30" customHeight="1" x14ac:dyDescent="0.2">
      <c r="B27" s="1" t="str">
        <f>IF(COUNTBLANK(N27:AJ27)=20,"",IF(AND(M27&lt;&gt;"",OR(EXPEDIENTE!$F$24="",EXPEDIENTE!$F$26="")),0,""))</f>
        <v/>
      </c>
      <c r="C27" s="1" t="str">
        <f t="shared" si="0"/>
        <v/>
      </c>
      <c r="D27" s="1" t="str">
        <f t="shared" si="4"/>
        <v/>
      </c>
      <c r="E27" s="1" t="str">
        <f>IF(P27="","",IF(AND(M27=1,OR(P27&lt;EXPEDIENTE!$F$24,P27&gt;EXPEDIENTE!$F$26)),3,""))</f>
        <v/>
      </c>
      <c r="F27" s="1" t="str">
        <f t="shared" si="2"/>
        <v/>
      </c>
      <c r="G27" s="1" t="str">
        <f t="shared" si="3"/>
        <v/>
      </c>
      <c r="H27" s="1" t="str">
        <f>IF(P27="","",IF(AE27="",6,IF(AND(M27=1,OR(AE27&lt;EXPEDIENTE!$F$24,AE27&gt;EXPEDIENTE!$F$28)),6,"")))</f>
        <v/>
      </c>
      <c r="I27" s="1" t="b">
        <f t="shared" si="5"/>
        <v>0</v>
      </c>
      <c r="J27" s="1">
        <f>IF(AE26&lt;EXPEDIENTE!$H$24,-1,IF(AE26&gt;EXPEDIENTE!$H$28,1,0))</f>
        <v>0</v>
      </c>
      <c r="K27" s="145" t="str">
        <f>IF(IFERROR(VLOOKUP(I27,AUXILIAR!$P$12:$Q$21,2,FALSE),"")="","",VLOOKUP(I27,AUXILIAR!$P$12:$Q$21,2,FALSE))</f>
        <v/>
      </c>
      <c r="L27" s="148">
        <v>20</v>
      </c>
      <c r="M27" s="108" t="str">
        <f t="shared" si="6"/>
        <v/>
      </c>
      <c r="N27" s="154"/>
      <c r="O27" s="15"/>
      <c r="P27" s="14"/>
      <c r="Q27" s="198"/>
      <c r="R27" s="15"/>
      <c r="S27" s="16"/>
      <c r="T27" s="16"/>
      <c r="U27" s="155"/>
      <c r="V27" s="165"/>
      <c r="W27" s="17"/>
      <c r="X27" s="67"/>
      <c r="Y27" s="2"/>
      <c r="Z27" s="68">
        <v>0</v>
      </c>
      <c r="AA27" s="2"/>
      <c r="AB27" s="68">
        <f t="shared" si="7"/>
        <v>0</v>
      </c>
      <c r="AC27" s="166">
        <f t="shared" si="8"/>
        <v>0</v>
      </c>
      <c r="AD27" s="174"/>
      <c r="AE27" s="175"/>
      <c r="AF27" s="180"/>
      <c r="AG27" s="71"/>
      <c r="AH27" s="71"/>
      <c r="AI27" s="181"/>
      <c r="AJ27" s="185"/>
    </row>
    <row r="28" spans="2:36" ht="30" customHeight="1" x14ac:dyDescent="0.2">
      <c r="B28" s="1" t="str">
        <f>IF(COUNTBLANK(N28:AJ28)=20,"",IF(AND(M28&lt;&gt;"",OR(EXPEDIENTE!$F$24="",EXPEDIENTE!$F$26="")),0,""))</f>
        <v/>
      </c>
      <c r="C28" s="1" t="str">
        <f t="shared" si="0"/>
        <v/>
      </c>
      <c r="D28" s="1" t="str">
        <f t="shared" si="4"/>
        <v/>
      </c>
      <c r="E28" s="1" t="str">
        <f>IF(P28="","",IF(AND(M28=1,OR(P28&lt;EXPEDIENTE!$F$24,P28&gt;EXPEDIENTE!$F$26)),3,""))</f>
        <v/>
      </c>
      <c r="F28" s="1" t="str">
        <f t="shared" si="2"/>
        <v/>
      </c>
      <c r="G28" s="1" t="str">
        <f t="shared" si="3"/>
        <v/>
      </c>
      <c r="H28" s="1" t="str">
        <f>IF(P28="","",IF(AE28="",6,IF(AND(M28=1,OR(AE28&lt;EXPEDIENTE!$F$24,AE28&gt;EXPEDIENTE!$F$28)),6,"")))</f>
        <v/>
      </c>
      <c r="I28" s="1" t="b">
        <f t="shared" si="5"/>
        <v>0</v>
      </c>
      <c r="J28" s="1">
        <f>IF(AE27&lt;EXPEDIENTE!$H$24,-1,IF(AE27&gt;EXPEDIENTE!$H$28,1,0))</f>
        <v>0</v>
      </c>
      <c r="K28" s="145" t="str">
        <f>IF(IFERROR(VLOOKUP(I28,AUXILIAR!$P$12:$Q$21,2,FALSE),"")="","",VLOOKUP(I28,AUXILIAR!$P$12:$Q$21,2,FALSE))</f>
        <v/>
      </c>
      <c r="L28" s="148">
        <v>21</v>
      </c>
      <c r="M28" s="108" t="str">
        <f t="shared" si="6"/>
        <v/>
      </c>
      <c r="N28" s="154"/>
      <c r="O28" s="15"/>
      <c r="P28" s="14"/>
      <c r="Q28" s="198"/>
      <c r="R28" s="15"/>
      <c r="S28" s="16"/>
      <c r="T28" s="16"/>
      <c r="U28" s="155"/>
      <c r="V28" s="165"/>
      <c r="W28" s="17"/>
      <c r="X28" s="67"/>
      <c r="Y28" s="2"/>
      <c r="Z28" s="68">
        <v>0</v>
      </c>
      <c r="AA28" s="2"/>
      <c r="AB28" s="68">
        <f t="shared" si="7"/>
        <v>0</v>
      </c>
      <c r="AC28" s="166">
        <f t="shared" si="8"/>
        <v>0</v>
      </c>
      <c r="AD28" s="174"/>
      <c r="AE28" s="175"/>
      <c r="AF28" s="180"/>
      <c r="AG28" s="71"/>
      <c r="AH28" s="71"/>
      <c r="AI28" s="181"/>
      <c r="AJ28" s="185"/>
    </row>
    <row r="29" spans="2:36" ht="30" customHeight="1" x14ac:dyDescent="0.2">
      <c r="B29" s="1" t="str">
        <f>IF(COUNTBLANK(N29:AJ29)=20,"",IF(AND(M29&lt;&gt;"",OR(EXPEDIENTE!$F$24="",EXPEDIENTE!$F$26="")),0,""))</f>
        <v/>
      </c>
      <c r="C29" s="1" t="str">
        <f t="shared" si="0"/>
        <v/>
      </c>
      <c r="D29" s="1" t="str">
        <f t="shared" si="4"/>
        <v/>
      </c>
      <c r="E29" s="1" t="str">
        <f>IF(P29="","",IF(AND(M29=1,OR(P29&lt;EXPEDIENTE!$F$24,P29&gt;EXPEDIENTE!$F$26)),3,""))</f>
        <v/>
      </c>
      <c r="F29" s="1" t="str">
        <f t="shared" si="2"/>
        <v/>
      </c>
      <c r="G29" s="1" t="str">
        <f t="shared" si="3"/>
        <v/>
      </c>
      <c r="H29" s="1" t="str">
        <f>IF(P29="","",IF(AE29="",6,IF(AND(M29=1,OR(AE29&lt;EXPEDIENTE!$F$24,AE29&gt;EXPEDIENTE!$F$28)),6,"")))</f>
        <v/>
      </c>
      <c r="I29" s="1" t="b">
        <f t="shared" si="5"/>
        <v>0</v>
      </c>
      <c r="J29" s="1">
        <f>IF(AE28&lt;EXPEDIENTE!$H$24,-1,IF(AE28&gt;EXPEDIENTE!$H$28,1,0))</f>
        <v>0</v>
      </c>
      <c r="K29" s="145" t="str">
        <f>IF(IFERROR(VLOOKUP(I29,AUXILIAR!$P$12:$Q$21,2,FALSE),"")="","",VLOOKUP(I29,AUXILIAR!$P$12:$Q$21,2,FALSE))</f>
        <v/>
      </c>
      <c r="L29" s="148">
        <v>22</v>
      </c>
      <c r="M29" s="108" t="str">
        <f t="shared" si="6"/>
        <v/>
      </c>
      <c r="N29" s="154"/>
      <c r="O29" s="15"/>
      <c r="P29" s="14"/>
      <c r="Q29" s="198"/>
      <c r="R29" s="15"/>
      <c r="S29" s="16"/>
      <c r="T29" s="16"/>
      <c r="U29" s="155"/>
      <c r="V29" s="165"/>
      <c r="W29" s="17"/>
      <c r="X29" s="67"/>
      <c r="Y29" s="2"/>
      <c r="Z29" s="68">
        <v>0</v>
      </c>
      <c r="AA29" s="2"/>
      <c r="AB29" s="68">
        <f t="shared" si="7"/>
        <v>0</v>
      </c>
      <c r="AC29" s="166">
        <f t="shared" si="8"/>
        <v>0</v>
      </c>
      <c r="AD29" s="174"/>
      <c r="AE29" s="175"/>
      <c r="AF29" s="180"/>
      <c r="AG29" s="71"/>
      <c r="AH29" s="71"/>
      <c r="AI29" s="181"/>
      <c r="AJ29" s="185"/>
    </row>
    <row r="30" spans="2:36" ht="30" customHeight="1" x14ac:dyDescent="0.2">
      <c r="B30" s="1" t="str">
        <f>IF(COUNTBLANK(N30:AJ30)=20,"",IF(AND(M30&lt;&gt;"",OR(EXPEDIENTE!$F$24="",EXPEDIENTE!$F$26="")),0,""))</f>
        <v/>
      </c>
      <c r="C30" s="1" t="str">
        <f t="shared" si="0"/>
        <v/>
      </c>
      <c r="D30" s="1" t="str">
        <f t="shared" si="4"/>
        <v/>
      </c>
      <c r="E30" s="1" t="str">
        <f>IF(P30="","",IF(AND(M30=1,OR(P30&lt;EXPEDIENTE!$F$24,P30&gt;EXPEDIENTE!$F$26)),3,""))</f>
        <v/>
      </c>
      <c r="F30" s="1" t="str">
        <f t="shared" si="2"/>
        <v/>
      </c>
      <c r="G30" s="1" t="str">
        <f t="shared" si="3"/>
        <v/>
      </c>
      <c r="H30" s="1" t="str">
        <f>IF(P30="","",IF(AE30="",6,IF(AND(M30=1,OR(AE30&lt;EXPEDIENTE!$F$24,AE30&gt;EXPEDIENTE!$F$28)),6,"")))</f>
        <v/>
      </c>
      <c r="I30" s="1" t="b">
        <f t="shared" si="5"/>
        <v>0</v>
      </c>
      <c r="J30" s="1">
        <f>IF(AE29&lt;EXPEDIENTE!$H$24,-1,IF(AE29&gt;EXPEDIENTE!$H$28,1,0))</f>
        <v>0</v>
      </c>
      <c r="K30" s="145" t="str">
        <f>IF(IFERROR(VLOOKUP(I30,AUXILIAR!$P$12:$Q$21,2,FALSE),"")="","",VLOOKUP(I30,AUXILIAR!$P$12:$Q$21,2,FALSE))</f>
        <v/>
      </c>
      <c r="L30" s="148">
        <v>23</v>
      </c>
      <c r="M30" s="108" t="str">
        <f t="shared" si="6"/>
        <v/>
      </c>
      <c r="N30" s="154"/>
      <c r="O30" s="15"/>
      <c r="P30" s="14"/>
      <c r="Q30" s="198"/>
      <c r="R30" s="15"/>
      <c r="S30" s="16"/>
      <c r="T30" s="16"/>
      <c r="U30" s="155"/>
      <c r="V30" s="165"/>
      <c r="W30" s="17"/>
      <c r="X30" s="67"/>
      <c r="Y30" s="2"/>
      <c r="Z30" s="68">
        <v>0</v>
      </c>
      <c r="AA30" s="2"/>
      <c r="AB30" s="68">
        <f t="shared" si="7"/>
        <v>0</v>
      </c>
      <c r="AC30" s="166">
        <f t="shared" si="8"/>
        <v>0</v>
      </c>
      <c r="AD30" s="174"/>
      <c r="AE30" s="175"/>
      <c r="AF30" s="180"/>
      <c r="AG30" s="71"/>
      <c r="AH30" s="71"/>
      <c r="AI30" s="181"/>
      <c r="AJ30" s="185"/>
    </row>
    <row r="31" spans="2:36" ht="30" customHeight="1" x14ac:dyDescent="0.2">
      <c r="B31" s="1" t="str">
        <f>IF(COUNTBLANK(N31:AJ31)=20,"",IF(AND(M31&lt;&gt;"",OR(EXPEDIENTE!$F$24="",EXPEDIENTE!$F$26="")),0,""))</f>
        <v/>
      </c>
      <c r="C31" s="1" t="str">
        <f t="shared" si="0"/>
        <v/>
      </c>
      <c r="D31" s="1" t="str">
        <f t="shared" si="4"/>
        <v/>
      </c>
      <c r="E31" s="1" t="str">
        <f>IF(P31="","",IF(AND(M31=1,OR(P31&lt;EXPEDIENTE!$F$24,P31&gt;EXPEDIENTE!$F$26)),3,""))</f>
        <v/>
      </c>
      <c r="F31" s="1" t="str">
        <f t="shared" si="2"/>
        <v/>
      </c>
      <c r="G31" s="1" t="str">
        <f t="shared" si="3"/>
        <v/>
      </c>
      <c r="H31" s="1" t="str">
        <f>IF(P31="","",IF(AE31="",6,IF(AND(M31=1,OR(AE31&lt;EXPEDIENTE!$F$24,AE31&gt;EXPEDIENTE!$F$28)),6,"")))</f>
        <v/>
      </c>
      <c r="I31" s="1" t="b">
        <f t="shared" si="5"/>
        <v>0</v>
      </c>
      <c r="J31" s="1">
        <f>IF(AE30&lt;EXPEDIENTE!$H$24,-1,IF(AE30&gt;EXPEDIENTE!$H$28,1,0))</f>
        <v>0</v>
      </c>
      <c r="K31" s="145" t="str">
        <f>IF(IFERROR(VLOOKUP(I31,AUXILIAR!$P$12:$Q$21,2,FALSE),"")="","",VLOOKUP(I31,AUXILIAR!$P$12:$Q$21,2,FALSE))</f>
        <v/>
      </c>
      <c r="L31" s="148">
        <v>24</v>
      </c>
      <c r="M31" s="108" t="str">
        <f t="shared" si="6"/>
        <v/>
      </c>
      <c r="N31" s="154"/>
      <c r="O31" s="15"/>
      <c r="P31" s="14"/>
      <c r="Q31" s="198"/>
      <c r="R31" s="15"/>
      <c r="S31" s="16"/>
      <c r="T31" s="16"/>
      <c r="U31" s="155"/>
      <c r="V31" s="165"/>
      <c r="W31" s="17"/>
      <c r="X31" s="67"/>
      <c r="Y31" s="2"/>
      <c r="Z31" s="68">
        <v>0</v>
      </c>
      <c r="AA31" s="2"/>
      <c r="AB31" s="68">
        <f t="shared" si="7"/>
        <v>0</v>
      </c>
      <c r="AC31" s="166">
        <f t="shared" si="8"/>
        <v>0</v>
      </c>
      <c r="AD31" s="174"/>
      <c r="AE31" s="175"/>
      <c r="AF31" s="180"/>
      <c r="AG31" s="71"/>
      <c r="AH31" s="71"/>
      <c r="AI31" s="181"/>
      <c r="AJ31" s="185"/>
    </row>
    <row r="32" spans="2:36" ht="30" customHeight="1" x14ac:dyDescent="0.2">
      <c r="B32" s="1" t="str">
        <f>IF(COUNTBLANK(N32:AJ32)=20,"",IF(AND(M32&lt;&gt;"",OR(EXPEDIENTE!$F$24="",EXPEDIENTE!$F$26="")),0,""))</f>
        <v/>
      </c>
      <c r="C32" s="1" t="str">
        <f t="shared" si="0"/>
        <v/>
      </c>
      <c r="D32" s="1" t="str">
        <f t="shared" si="4"/>
        <v/>
      </c>
      <c r="E32" s="1" t="str">
        <f>IF(P32="","",IF(AND(M32=1,OR(P32&lt;EXPEDIENTE!$F$24,P32&gt;EXPEDIENTE!$F$26)),3,""))</f>
        <v/>
      </c>
      <c r="F32" s="1" t="str">
        <f t="shared" si="2"/>
        <v/>
      </c>
      <c r="G32" s="1" t="str">
        <f t="shared" si="3"/>
        <v/>
      </c>
      <c r="H32" s="1" t="str">
        <f>IF(P32="","",IF(AE32="",6,IF(AND(M32=1,OR(AE32&lt;EXPEDIENTE!$F$24,AE32&gt;EXPEDIENTE!$F$28)),6,"")))</f>
        <v/>
      </c>
      <c r="I32" s="1" t="b">
        <f t="shared" si="5"/>
        <v>0</v>
      </c>
      <c r="J32" s="1">
        <f>IF(AE31&lt;EXPEDIENTE!$H$24,-1,IF(AE31&gt;EXPEDIENTE!$H$28,1,0))</f>
        <v>0</v>
      </c>
      <c r="K32" s="145" t="str">
        <f>IF(IFERROR(VLOOKUP(I32,AUXILIAR!$P$12:$Q$21,2,FALSE),"")="","",VLOOKUP(I32,AUXILIAR!$P$12:$Q$21,2,FALSE))</f>
        <v/>
      </c>
      <c r="L32" s="148">
        <v>25</v>
      </c>
      <c r="M32" s="108" t="str">
        <f t="shared" si="6"/>
        <v/>
      </c>
      <c r="N32" s="154"/>
      <c r="O32" s="15"/>
      <c r="P32" s="14"/>
      <c r="Q32" s="198"/>
      <c r="R32" s="15"/>
      <c r="S32" s="16"/>
      <c r="T32" s="16"/>
      <c r="U32" s="155"/>
      <c r="V32" s="165"/>
      <c r="W32" s="17"/>
      <c r="X32" s="67"/>
      <c r="Y32" s="2"/>
      <c r="Z32" s="68">
        <v>0</v>
      </c>
      <c r="AA32" s="2"/>
      <c r="AB32" s="68">
        <f t="shared" si="7"/>
        <v>0</v>
      </c>
      <c r="AC32" s="166">
        <f t="shared" si="8"/>
        <v>0</v>
      </c>
      <c r="AD32" s="174"/>
      <c r="AE32" s="175"/>
      <c r="AF32" s="180"/>
      <c r="AG32" s="71"/>
      <c r="AH32" s="71"/>
      <c r="AI32" s="181"/>
      <c r="AJ32" s="185"/>
    </row>
    <row r="33" spans="2:36" ht="30" customHeight="1" x14ac:dyDescent="0.2">
      <c r="B33" s="1" t="str">
        <f>IF(COUNTBLANK(N33:AJ33)=20,"",IF(AND(M33&lt;&gt;"",OR(EXPEDIENTE!$F$24="",EXPEDIENTE!$F$26="")),0,""))</f>
        <v/>
      </c>
      <c r="C33" s="1" t="str">
        <f t="shared" si="0"/>
        <v/>
      </c>
      <c r="D33" s="1" t="str">
        <f t="shared" si="4"/>
        <v/>
      </c>
      <c r="E33" s="1" t="str">
        <f>IF(P33="","",IF(AND(M33=1,OR(P33&lt;EXPEDIENTE!$F$24,P33&gt;EXPEDIENTE!$F$26)),3,""))</f>
        <v/>
      </c>
      <c r="F33" s="1" t="str">
        <f t="shared" si="2"/>
        <v/>
      </c>
      <c r="G33" s="1" t="str">
        <f t="shared" si="3"/>
        <v/>
      </c>
      <c r="H33" s="1" t="str">
        <f>IF(P33="","",IF(AE33="",6,IF(AND(M33=1,OR(AE33&lt;EXPEDIENTE!$F$24,AE33&gt;EXPEDIENTE!$F$28)),6,"")))</f>
        <v/>
      </c>
      <c r="I33" s="1" t="b">
        <f t="shared" si="5"/>
        <v>0</v>
      </c>
      <c r="J33" s="1">
        <f>IF(AE32&lt;EXPEDIENTE!$H$24,-1,IF(AE32&gt;EXPEDIENTE!$H$28,1,0))</f>
        <v>0</v>
      </c>
      <c r="K33" s="145" t="str">
        <f>IF(IFERROR(VLOOKUP(I33,AUXILIAR!$P$12:$Q$21,2,FALSE),"")="","",VLOOKUP(I33,AUXILIAR!$P$12:$Q$21,2,FALSE))</f>
        <v/>
      </c>
      <c r="L33" s="148">
        <v>26</v>
      </c>
      <c r="M33" s="108" t="str">
        <f t="shared" si="6"/>
        <v/>
      </c>
      <c r="N33" s="154"/>
      <c r="O33" s="15"/>
      <c r="P33" s="14"/>
      <c r="Q33" s="198"/>
      <c r="R33" s="15"/>
      <c r="S33" s="16"/>
      <c r="T33" s="16"/>
      <c r="U33" s="155"/>
      <c r="V33" s="165"/>
      <c r="W33" s="17"/>
      <c r="X33" s="67"/>
      <c r="Y33" s="2"/>
      <c r="Z33" s="68">
        <v>0</v>
      </c>
      <c r="AA33" s="2"/>
      <c r="AB33" s="68">
        <f t="shared" si="7"/>
        <v>0</v>
      </c>
      <c r="AC33" s="166">
        <f t="shared" si="8"/>
        <v>0</v>
      </c>
      <c r="AD33" s="174"/>
      <c r="AE33" s="175"/>
      <c r="AF33" s="180"/>
      <c r="AG33" s="71"/>
      <c r="AH33" s="71"/>
      <c r="AI33" s="181"/>
      <c r="AJ33" s="185"/>
    </row>
    <row r="34" spans="2:36" ht="30" customHeight="1" x14ac:dyDescent="0.2">
      <c r="B34" s="1" t="str">
        <f>IF(COUNTBLANK(N34:AJ34)=20,"",IF(AND(M34&lt;&gt;"",OR(EXPEDIENTE!$F$24="",EXPEDIENTE!$F$26="")),0,""))</f>
        <v/>
      </c>
      <c r="C34" s="1" t="str">
        <f t="shared" si="0"/>
        <v/>
      </c>
      <c r="D34" s="1" t="str">
        <f t="shared" si="4"/>
        <v/>
      </c>
      <c r="E34" s="1" t="str">
        <f>IF(P34="","",IF(AND(M34=1,OR(P34&lt;EXPEDIENTE!$F$24,P34&gt;EXPEDIENTE!$F$26)),3,""))</f>
        <v/>
      </c>
      <c r="F34" s="1" t="str">
        <f t="shared" si="2"/>
        <v/>
      </c>
      <c r="G34" s="1" t="str">
        <f t="shared" si="3"/>
        <v/>
      </c>
      <c r="H34" s="1" t="str">
        <f>IF(P34="","",IF(AE34="",6,IF(AND(M34=1,OR(AE34&lt;EXPEDIENTE!$F$24,AE34&gt;EXPEDIENTE!$F$28)),6,"")))</f>
        <v/>
      </c>
      <c r="I34" s="1" t="b">
        <f t="shared" si="5"/>
        <v>0</v>
      </c>
      <c r="J34" s="1">
        <f>IF(AE33&lt;EXPEDIENTE!$H$24,-1,IF(AE33&gt;EXPEDIENTE!$H$28,1,0))</f>
        <v>0</v>
      </c>
      <c r="K34" s="145" t="str">
        <f>IF(IFERROR(VLOOKUP(I34,AUXILIAR!$P$12:$Q$21,2,FALSE),"")="","",VLOOKUP(I34,AUXILIAR!$P$12:$Q$21,2,FALSE))</f>
        <v/>
      </c>
      <c r="L34" s="148">
        <v>27</v>
      </c>
      <c r="M34" s="108" t="str">
        <f t="shared" si="6"/>
        <v/>
      </c>
      <c r="N34" s="154"/>
      <c r="O34" s="15"/>
      <c r="P34" s="14"/>
      <c r="Q34" s="198"/>
      <c r="R34" s="15"/>
      <c r="S34" s="16"/>
      <c r="T34" s="16"/>
      <c r="U34" s="155"/>
      <c r="V34" s="165"/>
      <c r="W34" s="17"/>
      <c r="X34" s="67"/>
      <c r="Y34" s="2"/>
      <c r="Z34" s="68">
        <v>0</v>
      </c>
      <c r="AA34" s="2"/>
      <c r="AB34" s="68">
        <f t="shared" si="7"/>
        <v>0</v>
      </c>
      <c r="AC34" s="166">
        <f t="shared" si="8"/>
        <v>0</v>
      </c>
      <c r="AD34" s="174"/>
      <c r="AE34" s="175"/>
      <c r="AF34" s="180"/>
      <c r="AG34" s="71"/>
      <c r="AH34" s="71"/>
      <c r="AI34" s="181"/>
      <c r="AJ34" s="185"/>
    </row>
    <row r="35" spans="2:36" ht="30" customHeight="1" x14ac:dyDescent="0.2">
      <c r="B35" s="1" t="str">
        <f>IF(COUNTBLANK(N35:AJ35)=20,"",IF(AND(M35&lt;&gt;"",OR(EXPEDIENTE!$F$24="",EXPEDIENTE!$F$26="")),0,""))</f>
        <v/>
      </c>
      <c r="C35" s="1" t="str">
        <f t="shared" si="0"/>
        <v/>
      </c>
      <c r="D35" s="1" t="str">
        <f t="shared" si="4"/>
        <v/>
      </c>
      <c r="E35" s="1" t="str">
        <f>IF(P35="","",IF(AND(M35=1,OR(P35&lt;EXPEDIENTE!$F$24,P35&gt;EXPEDIENTE!$F$26)),3,""))</f>
        <v/>
      </c>
      <c r="F35" s="1" t="str">
        <f t="shared" si="2"/>
        <v/>
      </c>
      <c r="G35" s="1" t="str">
        <f t="shared" si="3"/>
        <v/>
      </c>
      <c r="H35" s="1" t="str">
        <f>IF(P35="","",IF(AE35="",6,IF(AND(M35=1,OR(AE35&lt;EXPEDIENTE!$F$24,AE35&gt;EXPEDIENTE!$F$28)),6,"")))</f>
        <v/>
      </c>
      <c r="I35" s="1" t="b">
        <f t="shared" si="5"/>
        <v>0</v>
      </c>
      <c r="J35" s="1">
        <f>IF(AE34&lt;EXPEDIENTE!$H$24,-1,IF(AE34&gt;EXPEDIENTE!$H$28,1,0))</f>
        <v>0</v>
      </c>
      <c r="K35" s="145" t="str">
        <f>IF(IFERROR(VLOOKUP(I35,AUXILIAR!$P$12:$Q$21,2,FALSE),"")="","",VLOOKUP(I35,AUXILIAR!$P$12:$Q$21,2,FALSE))</f>
        <v/>
      </c>
      <c r="L35" s="148">
        <v>28</v>
      </c>
      <c r="M35" s="108" t="str">
        <f t="shared" si="6"/>
        <v/>
      </c>
      <c r="N35" s="154"/>
      <c r="O35" s="15"/>
      <c r="P35" s="14"/>
      <c r="Q35" s="198"/>
      <c r="R35" s="15"/>
      <c r="S35" s="16"/>
      <c r="T35" s="16"/>
      <c r="U35" s="155"/>
      <c r="V35" s="165"/>
      <c r="W35" s="17"/>
      <c r="X35" s="67"/>
      <c r="Y35" s="2"/>
      <c r="Z35" s="68">
        <v>0</v>
      </c>
      <c r="AA35" s="2"/>
      <c r="AB35" s="68">
        <f t="shared" si="7"/>
        <v>0</v>
      </c>
      <c r="AC35" s="166">
        <f t="shared" si="8"/>
        <v>0</v>
      </c>
      <c r="AD35" s="174"/>
      <c r="AE35" s="175"/>
      <c r="AF35" s="180"/>
      <c r="AG35" s="71"/>
      <c r="AH35" s="71"/>
      <c r="AI35" s="181"/>
      <c r="AJ35" s="185"/>
    </row>
    <row r="36" spans="2:36" ht="30" customHeight="1" x14ac:dyDescent="0.2">
      <c r="B36" s="1" t="str">
        <f>IF(COUNTBLANK(N36:AJ36)=20,"",IF(AND(M36&lt;&gt;"",OR(EXPEDIENTE!$F$24="",EXPEDIENTE!$F$26="")),0,""))</f>
        <v/>
      </c>
      <c r="C36" s="1" t="str">
        <f t="shared" si="0"/>
        <v/>
      </c>
      <c r="D36" s="1" t="str">
        <f t="shared" si="4"/>
        <v/>
      </c>
      <c r="E36" s="1" t="str">
        <f>IF(P36="","",IF(AND(M36=1,OR(P36&lt;EXPEDIENTE!$F$24,P36&gt;EXPEDIENTE!$F$26)),3,""))</f>
        <v/>
      </c>
      <c r="F36" s="1" t="str">
        <f t="shared" si="2"/>
        <v/>
      </c>
      <c r="G36" s="1" t="str">
        <f t="shared" si="3"/>
        <v/>
      </c>
      <c r="H36" s="1" t="str">
        <f>IF(P36="","",IF(AE36="",6,IF(AND(M36=1,OR(AE36&lt;EXPEDIENTE!$F$24,AE36&gt;EXPEDIENTE!$F$28)),6,"")))</f>
        <v/>
      </c>
      <c r="I36" s="1" t="b">
        <f t="shared" si="5"/>
        <v>0</v>
      </c>
      <c r="J36" s="1">
        <f>IF(AE35&lt;EXPEDIENTE!$H$24,-1,IF(AE35&gt;EXPEDIENTE!$H$28,1,0))</f>
        <v>0</v>
      </c>
      <c r="K36" s="145"/>
      <c r="L36" s="148">
        <v>29</v>
      </c>
      <c r="M36" s="108"/>
      <c r="N36" s="154"/>
      <c r="O36" s="15"/>
      <c r="P36" s="14"/>
      <c r="Q36" s="198"/>
      <c r="R36" s="15"/>
      <c r="S36" s="16"/>
      <c r="T36" s="16"/>
      <c r="U36" s="155"/>
      <c r="V36" s="165"/>
      <c r="W36" s="17"/>
      <c r="X36" s="67"/>
      <c r="Y36" s="2"/>
      <c r="Z36" s="68">
        <v>0</v>
      </c>
      <c r="AA36" s="2"/>
      <c r="AB36" s="68">
        <f t="shared" ref="AB36:AB46" si="9">V36*AA36</f>
        <v>0</v>
      </c>
      <c r="AC36" s="166">
        <f t="shared" ref="AC36:AC46" si="10">V36+AB36-Z36</f>
        <v>0</v>
      </c>
      <c r="AD36" s="174"/>
      <c r="AE36" s="175"/>
      <c r="AF36" s="180"/>
      <c r="AG36" s="71"/>
      <c r="AH36" s="71"/>
      <c r="AI36" s="181"/>
      <c r="AJ36" s="185"/>
    </row>
    <row r="37" spans="2:36" ht="30" customHeight="1" x14ac:dyDescent="0.2">
      <c r="B37" s="1" t="str">
        <f>IF(COUNTBLANK(N37:AJ37)=20,"",IF(AND(M37&lt;&gt;"",OR(EXPEDIENTE!$F$24="",EXPEDIENTE!$F$26="")),0,""))</f>
        <v/>
      </c>
      <c r="C37" s="1" t="str">
        <f t="shared" si="0"/>
        <v/>
      </c>
      <c r="D37" s="1" t="str">
        <f t="shared" si="4"/>
        <v/>
      </c>
      <c r="E37" s="1" t="str">
        <f>IF(P37="","",IF(AND(M37=1,OR(P37&lt;EXPEDIENTE!$F$24,P37&gt;EXPEDIENTE!$F$26)),3,""))</f>
        <v/>
      </c>
      <c r="F37" s="1" t="str">
        <f t="shared" si="2"/>
        <v/>
      </c>
      <c r="G37" s="1" t="str">
        <f t="shared" si="3"/>
        <v/>
      </c>
      <c r="H37" s="1" t="str">
        <f>IF(P37="","",IF(AE37="",6,IF(AND(M37=1,OR(AE37&lt;EXPEDIENTE!$F$24,AE37&gt;EXPEDIENTE!$F$28)),6,"")))</f>
        <v/>
      </c>
      <c r="I37" s="1" t="b">
        <f t="shared" si="5"/>
        <v>0</v>
      </c>
      <c r="J37" s="1">
        <f>IF(AE36&lt;EXPEDIENTE!$H$24,-1,IF(AE36&gt;EXPEDIENTE!$H$28,1,0))</f>
        <v>0</v>
      </c>
      <c r="K37" s="145"/>
      <c r="L37" s="148">
        <v>30</v>
      </c>
      <c r="M37" s="108"/>
      <c r="N37" s="154"/>
      <c r="O37" s="15"/>
      <c r="P37" s="14"/>
      <c r="Q37" s="198"/>
      <c r="R37" s="15"/>
      <c r="S37" s="16"/>
      <c r="T37" s="16"/>
      <c r="U37" s="155"/>
      <c r="V37" s="165"/>
      <c r="W37" s="17"/>
      <c r="X37" s="67"/>
      <c r="Y37" s="2"/>
      <c r="Z37" s="68">
        <v>0</v>
      </c>
      <c r="AA37" s="2"/>
      <c r="AB37" s="68">
        <f t="shared" si="9"/>
        <v>0</v>
      </c>
      <c r="AC37" s="166">
        <f t="shared" si="10"/>
        <v>0</v>
      </c>
      <c r="AD37" s="174"/>
      <c r="AE37" s="175"/>
      <c r="AF37" s="180"/>
      <c r="AG37" s="71"/>
      <c r="AH37" s="71"/>
      <c r="AI37" s="181"/>
      <c r="AJ37" s="185"/>
    </row>
    <row r="38" spans="2:36" ht="30" customHeight="1" x14ac:dyDescent="0.2">
      <c r="B38" s="1" t="str">
        <f>IF(COUNTBLANK(N38:AJ38)=20,"",IF(AND(M38&lt;&gt;"",OR(EXPEDIENTE!$F$24="",EXPEDIENTE!$F$26="")),0,""))</f>
        <v/>
      </c>
      <c r="C38" s="1" t="str">
        <f t="shared" si="0"/>
        <v/>
      </c>
      <c r="D38" s="1" t="str">
        <f t="shared" si="4"/>
        <v/>
      </c>
      <c r="E38" s="1" t="str">
        <f>IF(P38="","",IF(AND(M38=1,OR(P38&lt;EXPEDIENTE!$F$24,P38&gt;EXPEDIENTE!$F$26)),3,""))</f>
        <v/>
      </c>
      <c r="F38" s="1" t="str">
        <f t="shared" si="2"/>
        <v/>
      </c>
      <c r="G38" s="1" t="str">
        <f t="shared" si="3"/>
        <v/>
      </c>
      <c r="H38" s="1" t="str">
        <f>IF(P38="","",IF(AE38="",6,IF(AND(M38=1,OR(AE38&lt;EXPEDIENTE!$F$24,AE38&gt;EXPEDIENTE!$F$28)),6,"")))</f>
        <v/>
      </c>
      <c r="I38" s="1" t="b">
        <f t="shared" si="5"/>
        <v>0</v>
      </c>
      <c r="J38" s="1">
        <f>IF(AE37&lt;EXPEDIENTE!$H$24,-1,IF(AE37&gt;EXPEDIENTE!$H$28,1,0))</f>
        <v>0</v>
      </c>
      <c r="K38" s="145"/>
      <c r="L38" s="148">
        <v>31</v>
      </c>
      <c r="M38" s="108"/>
      <c r="N38" s="154"/>
      <c r="O38" s="15"/>
      <c r="P38" s="14"/>
      <c r="Q38" s="198"/>
      <c r="R38" s="15"/>
      <c r="S38" s="16"/>
      <c r="T38" s="16"/>
      <c r="U38" s="155"/>
      <c r="V38" s="165"/>
      <c r="W38" s="17"/>
      <c r="X38" s="67"/>
      <c r="Y38" s="2"/>
      <c r="Z38" s="68">
        <v>0</v>
      </c>
      <c r="AA38" s="2"/>
      <c r="AB38" s="68">
        <f t="shared" si="9"/>
        <v>0</v>
      </c>
      <c r="AC38" s="166">
        <f t="shared" si="10"/>
        <v>0</v>
      </c>
      <c r="AD38" s="174"/>
      <c r="AE38" s="175"/>
      <c r="AF38" s="180"/>
      <c r="AG38" s="71"/>
      <c r="AH38" s="71"/>
      <c r="AI38" s="181"/>
      <c r="AJ38" s="185"/>
    </row>
    <row r="39" spans="2:36" ht="30" customHeight="1" x14ac:dyDescent="0.2">
      <c r="B39" s="1" t="str">
        <f>IF(COUNTBLANK(N39:AJ39)=20,"",IF(AND(M39&lt;&gt;"",OR(EXPEDIENTE!$F$24="",EXPEDIENTE!$F$26="")),0,""))</f>
        <v/>
      </c>
      <c r="C39" s="1" t="str">
        <f t="shared" si="0"/>
        <v/>
      </c>
      <c r="D39" s="1" t="str">
        <f t="shared" si="4"/>
        <v/>
      </c>
      <c r="E39" s="1" t="str">
        <f>IF(P39="","",IF(AND(M39=1,OR(P39&lt;EXPEDIENTE!$F$24,P39&gt;EXPEDIENTE!$F$26)),3,""))</f>
        <v/>
      </c>
      <c r="F39" s="1" t="str">
        <f t="shared" si="2"/>
        <v/>
      </c>
      <c r="G39" s="1" t="str">
        <f t="shared" si="3"/>
        <v/>
      </c>
      <c r="H39" s="1" t="str">
        <f>IF(P39="","",IF(AE39="",6,IF(AND(M39=1,OR(AE39&lt;EXPEDIENTE!$F$24,AE39&gt;EXPEDIENTE!$F$28)),6,"")))</f>
        <v/>
      </c>
      <c r="I39" s="1" t="b">
        <f t="shared" si="5"/>
        <v>0</v>
      </c>
      <c r="J39" s="1">
        <f>IF(AE38&lt;EXPEDIENTE!$H$24,-1,IF(AE38&gt;EXPEDIENTE!$H$28,1,0))</f>
        <v>0</v>
      </c>
      <c r="K39" s="145"/>
      <c r="L39" s="148">
        <v>32</v>
      </c>
      <c r="M39" s="108"/>
      <c r="N39" s="154"/>
      <c r="O39" s="15"/>
      <c r="P39" s="14"/>
      <c r="Q39" s="198"/>
      <c r="R39" s="15"/>
      <c r="S39" s="16"/>
      <c r="T39" s="16"/>
      <c r="U39" s="155"/>
      <c r="V39" s="165"/>
      <c r="W39" s="17"/>
      <c r="X39" s="67"/>
      <c r="Y39" s="2"/>
      <c r="Z39" s="68">
        <v>0</v>
      </c>
      <c r="AA39" s="2"/>
      <c r="AB39" s="68">
        <f t="shared" si="9"/>
        <v>0</v>
      </c>
      <c r="AC39" s="166">
        <f t="shared" si="10"/>
        <v>0</v>
      </c>
      <c r="AD39" s="174"/>
      <c r="AE39" s="175"/>
      <c r="AF39" s="180"/>
      <c r="AG39" s="71"/>
      <c r="AH39" s="71"/>
      <c r="AI39" s="181"/>
      <c r="AJ39" s="185"/>
    </row>
    <row r="40" spans="2:36" ht="30" customHeight="1" x14ac:dyDescent="0.2">
      <c r="B40" s="1" t="str">
        <f>IF(COUNTBLANK(N40:AJ40)=20,"",IF(AND(M40&lt;&gt;"",OR(EXPEDIENTE!$F$24="",EXPEDIENTE!$F$26="")),0,""))</f>
        <v/>
      </c>
      <c r="C40" s="1" t="str">
        <f t="shared" si="0"/>
        <v/>
      </c>
      <c r="D40" s="1" t="str">
        <f t="shared" si="4"/>
        <v/>
      </c>
      <c r="E40" s="1" t="str">
        <f>IF(P40="","",IF(AND(M40=1,OR(P40&lt;EXPEDIENTE!$F$24,P40&gt;EXPEDIENTE!$F$26)),3,""))</f>
        <v/>
      </c>
      <c r="F40" s="1" t="str">
        <f t="shared" si="2"/>
        <v/>
      </c>
      <c r="G40" s="1" t="str">
        <f t="shared" si="3"/>
        <v/>
      </c>
      <c r="H40" s="1" t="str">
        <f>IF(P40="","",IF(AE40="",6,IF(AND(M40=1,OR(AE40&lt;EXPEDIENTE!$F$24,AE40&gt;EXPEDIENTE!$F$28)),6,"")))</f>
        <v/>
      </c>
      <c r="I40" s="1" t="b">
        <f t="shared" si="5"/>
        <v>0</v>
      </c>
      <c r="J40" s="1">
        <f>IF(AE39&lt;EXPEDIENTE!$H$24,-1,IF(AE39&gt;EXPEDIENTE!$H$28,1,0))</f>
        <v>0</v>
      </c>
      <c r="K40" s="145"/>
      <c r="L40" s="148">
        <v>33</v>
      </c>
      <c r="M40" s="108"/>
      <c r="N40" s="154"/>
      <c r="O40" s="15"/>
      <c r="P40" s="14"/>
      <c r="Q40" s="198"/>
      <c r="R40" s="15"/>
      <c r="S40" s="16"/>
      <c r="T40" s="16"/>
      <c r="U40" s="155"/>
      <c r="V40" s="165"/>
      <c r="W40" s="17"/>
      <c r="X40" s="67"/>
      <c r="Y40" s="2"/>
      <c r="Z40" s="68">
        <v>0</v>
      </c>
      <c r="AA40" s="2"/>
      <c r="AB40" s="68">
        <f t="shared" si="9"/>
        <v>0</v>
      </c>
      <c r="AC40" s="166">
        <f t="shared" si="10"/>
        <v>0</v>
      </c>
      <c r="AD40" s="174"/>
      <c r="AE40" s="175"/>
      <c r="AF40" s="180"/>
      <c r="AG40" s="71"/>
      <c r="AH40" s="71"/>
      <c r="AI40" s="181"/>
      <c r="AJ40" s="185"/>
    </row>
    <row r="41" spans="2:36" ht="30" customHeight="1" x14ac:dyDescent="0.2">
      <c r="B41" s="1" t="str">
        <f>IF(COUNTBLANK(N41:AJ41)=20,"",IF(AND(M41&lt;&gt;"",OR(EXPEDIENTE!$F$24="",EXPEDIENTE!$F$26="")),0,""))</f>
        <v/>
      </c>
      <c r="C41" s="1" t="str">
        <f t="shared" si="0"/>
        <v/>
      </c>
      <c r="D41" s="1" t="str">
        <f t="shared" si="4"/>
        <v/>
      </c>
      <c r="E41" s="1" t="str">
        <f>IF(P41="","",IF(AND(M41=1,OR(P41&lt;EXPEDIENTE!$F$24,P41&gt;EXPEDIENTE!$F$26)),3,""))</f>
        <v/>
      </c>
      <c r="F41" s="1" t="str">
        <f t="shared" si="2"/>
        <v/>
      </c>
      <c r="G41" s="1" t="str">
        <f t="shared" si="3"/>
        <v/>
      </c>
      <c r="H41" s="1" t="str">
        <f>IF(P41="","",IF(AE41="",6,IF(AND(M41=1,OR(AE41&lt;EXPEDIENTE!$F$24,AE41&gt;EXPEDIENTE!$F$28)),6,"")))</f>
        <v/>
      </c>
      <c r="I41" s="1" t="b">
        <f t="shared" si="5"/>
        <v>0</v>
      </c>
      <c r="J41" s="1">
        <f>IF(AE40&lt;EXPEDIENTE!$H$24,-1,IF(AE40&gt;EXPEDIENTE!$H$28,1,0))</f>
        <v>0</v>
      </c>
      <c r="K41" s="145"/>
      <c r="L41" s="148">
        <v>34</v>
      </c>
      <c r="M41" s="108"/>
      <c r="N41" s="154"/>
      <c r="O41" s="15"/>
      <c r="P41" s="14"/>
      <c r="Q41" s="198"/>
      <c r="R41" s="15"/>
      <c r="S41" s="16"/>
      <c r="T41" s="16"/>
      <c r="U41" s="155"/>
      <c r="V41" s="165"/>
      <c r="W41" s="17"/>
      <c r="X41" s="67"/>
      <c r="Y41" s="2"/>
      <c r="Z41" s="68">
        <v>0</v>
      </c>
      <c r="AA41" s="2"/>
      <c r="AB41" s="68">
        <f t="shared" si="9"/>
        <v>0</v>
      </c>
      <c r="AC41" s="166">
        <f t="shared" si="10"/>
        <v>0</v>
      </c>
      <c r="AD41" s="174"/>
      <c r="AE41" s="175"/>
      <c r="AF41" s="180"/>
      <c r="AG41" s="71"/>
      <c r="AH41" s="71"/>
      <c r="AI41" s="181"/>
      <c r="AJ41" s="185"/>
    </row>
    <row r="42" spans="2:36" ht="30" customHeight="1" x14ac:dyDescent="0.2">
      <c r="B42" s="1" t="str">
        <f>IF(COUNTBLANK(N42:AJ42)=20,"",IF(AND(M42&lt;&gt;"",OR(EXPEDIENTE!$F$24="",EXPEDIENTE!$F$26="")),0,""))</f>
        <v/>
      </c>
      <c r="C42" s="1" t="str">
        <f t="shared" si="0"/>
        <v/>
      </c>
      <c r="D42" s="1" t="str">
        <f t="shared" si="4"/>
        <v/>
      </c>
      <c r="E42" s="1" t="str">
        <f>IF(P42="","",IF(AND(M42=1,OR(P42&lt;EXPEDIENTE!$F$24,P42&gt;EXPEDIENTE!$F$26)),3,""))</f>
        <v/>
      </c>
      <c r="F42" s="1" t="str">
        <f t="shared" si="2"/>
        <v/>
      </c>
      <c r="G42" s="1" t="str">
        <f t="shared" si="3"/>
        <v/>
      </c>
      <c r="H42" s="1" t="str">
        <f>IF(P42="","",IF(AE42="",6,IF(AND(M42=1,OR(AE42&lt;EXPEDIENTE!$F$24,AE42&gt;EXPEDIENTE!$F$28)),6,"")))</f>
        <v/>
      </c>
      <c r="I42" s="1" t="b">
        <f t="shared" si="5"/>
        <v>0</v>
      </c>
      <c r="J42" s="1">
        <f>IF(AE41&lt;EXPEDIENTE!$H$24,-1,IF(AE41&gt;EXPEDIENTE!$H$28,1,0))</f>
        <v>0</v>
      </c>
      <c r="K42" s="145"/>
      <c r="L42" s="148">
        <v>35</v>
      </c>
      <c r="M42" s="108"/>
      <c r="N42" s="154"/>
      <c r="O42" s="15"/>
      <c r="P42" s="14"/>
      <c r="Q42" s="198"/>
      <c r="R42" s="15"/>
      <c r="S42" s="16"/>
      <c r="T42" s="16"/>
      <c r="U42" s="155"/>
      <c r="V42" s="165"/>
      <c r="W42" s="17"/>
      <c r="X42" s="67"/>
      <c r="Y42" s="2"/>
      <c r="Z42" s="68">
        <v>0</v>
      </c>
      <c r="AA42" s="2"/>
      <c r="AB42" s="68">
        <f t="shared" si="9"/>
        <v>0</v>
      </c>
      <c r="AC42" s="166">
        <f t="shared" si="10"/>
        <v>0</v>
      </c>
      <c r="AD42" s="174"/>
      <c r="AE42" s="175"/>
      <c r="AF42" s="180"/>
      <c r="AG42" s="71"/>
      <c r="AH42" s="71"/>
      <c r="AI42" s="181"/>
      <c r="AJ42" s="185"/>
    </row>
    <row r="43" spans="2:36" ht="30" customHeight="1" x14ac:dyDescent="0.2">
      <c r="B43" s="1" t="str">
        <f>IF(COUNTBLANK(N43:AJ43)=20,"",IF(AND(M43&lt;&gt;"",OR(EXPEDIENTE!$F$24="",EXPEDIENTE!$F$26="")),0,""))</f>
        <v/>
      </c>
      <c r="C43" s="1" t="str">
        <f t="shared" si="0"/>
        <v/>
      </c>
      <c r="D43" s="1" t="str">
        <f t="shared" si="4"/>
        <v/>
      </c>
      <c r="E43" s="1" t="str">
        <f>IF(P43="","",IF(AND(M43=1,OR(P43&lt;EXPEDIENTE!$F$24,P43&gt;EXPEDIENTE!$F$26)),3,""))</f>
        <v/>
      </c>
      <c r="F43" s="1" t="str">
        <f t="shared" si="2"/>
        <v/>
      </c>
      <c r="G43" s="1" t="str">
        <f t="shared" si="3"/>
        <v/>
      </c>
      <c r="H43" s="1" t="str">
        <f>IF(P43="","",IF(AE43="",6,IF(AND(M43=1,OR(AE43&lt;EXPEDIENTE!$F$24,AE43&gt;EXPEDIENTE!$F$28)),6,"")))</f>
        <v/>
      </c>
      <c r="I43" s="1" t="b">
        <f t="shared" si="5"/>
        <v>0</v>
      </c>
      <c r="J43" s="1">
        <f>IF(AE42&lt;EXPEDIENTE!$H$24,-1,IF(AE42&gt;EXPEDIENTE!$H$28,1,0))</f>
        <v>0</v>
      </c>
      <c r="K43" s="145"/>
      <c r="L43" s="148">
        <v>36</v>
      </c>
      <c r="M43" s="108"/>
      <c r="N43" s="154"/>
      <c r="O43" s="15"/>
      <c r="P43" s="14"/>
      <c r="Q43" s="198"/>
      <c r="R43" s="15"/>
      <c r="S43" s="16"/>
      <c r="T43" s="16"/>
      <c r="U43" s="155"/>
      <c r="V43" s="165"/>
      <c r="W43" s="17"/>
      <c r="X43" s="67"/>
      <c r="Y43" s="2"/>
      <c r="Z43" s="68">
        <v>0</v>
      </c>
      <c r="AA43" s="2"/>
      <c r="AB43" s="68">
        <f t="shared" si="9"/>
        <v>0</v>
      </c>
      <c r="AC43" s="166">
        <f t="shared" si="10"/>
        <v>0</v>
      </c>
      <c r="AD43" s="174"/>
      <c r="AE43" s="175"/>
      <c r="AF43" s="180"/>
      <c r="AG43" s="71"/>
      <c r="AH43" s="71"/>
      <c r="AI43" s="181"/>
      <c r="AJ43" s="185"/>
    </row>
    <row r="44" spans="2:36" ht="30" customHeight="1" x14ac:dyDescent="0.2">
      <c r="B44" s="1" t="str">
        <f>IF(COUNTBLANK(N44:AJ44)=20,"",IF(AND(M44&lt;&gt;"",OR(EXPEDIENTE!$F$24="",EXPEDIENTE!$F$26="")),0,""))</f>
        <v/>
      </c>
      <c r="C44" s="1" t="str">
        <f t="shared" si="0"/>
        <v/>
      </c>
      <c r="D44" s="1" t="str">
        <f t="shared" si="4"/>
        <v/>
      </c>
      <c r="E44" s="1" t="str">
        <f>IF(P44="","",IF(AND(M44=1,OR(P44&lt;EXPEDIENTE!$F$24,P44&gt;EXPEDIENTE!$F$26)),3,""))</f>
        <v/>
      </c>
      <c r="F44" s="1" t="str">
        <f t="shared" si="2"/>
        <v/>
      </c>
      <c r="G44" s="1" t="str">
        <f t="shared" si="3"/>
        <v/>
      </c>
      <c r="H44" s="1" t="str">
        <f>IF(P44="","",IF(AE44="",6,IF(AND(M44=1,OR(AE44&lt;EXPEDIENTE!$F$24,AE44&gt;EXPEDIENTE!$F$28)),6,"")))</f>
        <v/>
      </c>
      <c r="I44" s="1" t="b">
        <f t="shared" si="5"/>
        <v>0</v>
      </c>
      <c r="J44" s="1">
        <f>IF(AE43&lt;EXPEDIENTE!$H$24,-1,IF(AE43&gt;EXPEDIENTE!$H$28,1,0))</f>
        <v>0</v>
      </c>
      <c r="K44" s="145"/>
      <c r="L44" s="148">
        <v>37</v>
      </c>
      <c r="M44" s="108"/>
      <c r="N44" s="154"/>
      <c r="O44" s="15"/>
      <c r="P44" s="14"/>
      <c r="Q44" s="198"/>
      <c r="R44" s="15"/>
      <c r="S44" s="16"/>
      <c r="T44" s="16"/>
      <c r="U44" s="155"/>
      <c r="V44" s="165"/>
      <c r="W44" s="17"/>
      <c r="X44" s="67"/>
      <c r="Y44" s="2"/>
      <c r="Z44" s="68">
        <v>0</v>
      </c>
      <c r="AA44" s="2"/>
      <c r="AB44" s="68">
        <f t="shared" si="9"/>
        <v>0</v>
      </c>
      <c r="AC44" s="166">
        <f t="shared" si="10"/>
        <v>0</v>
      </c>
      <c r="AD44" s="174"/>
      <c r="AE44" s="175"/>
      <c r="AF44" s="180"/>
      <c r="AG44" s="71"/>
      <c r="AH44" s="71"/>
      <c r="AI44" s="181"/>
      <c r="AJ44" s="185"/>
    </row>
    <row r="45" spans="2:36" ht="30" customHeight="1" x14ac:dyDescent="0.2">
      <c r="B45" s="1" t="str">
        <f>IF(COUNTBLANK(N45:AJ45)=20,"",IF(AND(M45&lt;&gt;"",OR(EXPEDIENTE!$F$24="",EXPEDIENTE!$F$26="")),0,""))</f>
        <v/>
      </c>
      <c r="C45" s="1" t="str">
        <f t="shared" si="0"/>
        <v/>
      </c>
      <c r="D45" s="1" t="str">
        <f t="shared" si="4"/>
        <v/>
      </c>
      <c r="E45" s="1" t="str">
        <f>IF(P45="","",IF(AND(M45=1,OR(P45&lt;EXPEDIENTE!$F$24,P45&gt;EXPEDIENTE!$F$26)),3,""))</f>
        <v/>
      </c>
      <c r="F45" s="1" t="str">
        <f t="shared" si="2"/>
        <v/>
      </c>
      <c r="G45" s="1" t="str">
        <f t="shared" si="3"/>
        <v/>
      </c>
      <c r="H45" s="1" t="str">
        <f>IF(P45="","",IF(AE45="",6,IF(AND(M45=1,OR(AE45&lt;EXPEDIENTE!$F$24,AE45&gt;EXPEDIENTE!$F$28)),6,"")))</f>
        <v/>
      </c>
      <c r="I45" s="1" t="b">
        <f t="shared" si="5"/>
        <v>0</v>
      </c>
      <c r="J45" s="1">
        <f>IF(AE44&lt;EXPEDIENTE!$H$24,-1,IF(AE44&gt;EXPEDIENTE!$H$28,1,0))</f>
        <v>0</v>
      </c>
      <c r="K45" s="145"/>
      <c r="L45" s="148">
        <v>38</v>
      </c>
      <c r="M45" s="108"/>
      <c r="N45" s="154"/>
      <c r="O45" s="15"/>
      <c r="P45" s="14"/>
      <c r="Q45" s="198"/>
      <c r="R45" s="15"/>
      <c r="S45" s="16"/>
      <c r="T45" s="16"/>
      <c r="U45" s="155"/>
      <c r="V45" s="165"/>
      <c r="W45" s="17"/>
      <c r="X45" s="67"/>
      <c r="Y45" s="2"/>
      <c r="Z45" s="68">
        <v>0</v>
      </c>
      <c r="AA45" s="2"/>
      <c r="AB45" s="68">
        <f t="shared" si="9"/>
        <v>0</v>
      </c>
      <c r="AC45" s="166">
        <f t="shared" si="10"/>
        <v>0</v>
      </c>
      <c r="AD45" s="174"/>
      <c r="AE45" s="175"/>
      <c r="AF45" s="180"/>
      <c r="AG45" s="71"/>
      <c r="AH45" s="71"/>
      <c r="AI45" s="181"/>
      <c r="AJ45" s="185"/>
    </row>
    <row r="46" spans="2:36" ht="30" customHeight="1" x14ac:dyDescent="0.2">
      <c r="B46" s="1" t="str">
        <f>IF(COUNTBLANK(N46:AJ46)=20,"",IF(AND(M46&lt;&gt;"",OR(EXPEDIENTE!$F$24="",EXPEDIENTE!$F$26="")),0,""))</f>
        <v/>
      </c>
      <c r="C46" s="1" t="str">
        <f t="shared" si="0"/>
        <v/>
      </c>
      <c r="D46" s="1" t="str">
        <f t="shared" si="4"/>
        <v/>
      </c>
      <c r="E46" s="1" t="str">
        <f>IF(P46="","",IF(AND(M46=1,OR(P46&lt;EXPEDIENTE!$F$24,P46&gt;EXPEDIENTE!$F$26)),3,""))</f>
        <v/>
      </c>
      <c r="F46" s="1" t="str">
        <f t="shared" si="2"/>
        <v/>
      </c>
      <c r="G46" s="1" t="str">
        <f t="shared" si="3"/>
        <v/>
      </c>
      <c r="H46" s="1" t="str">
        <f>IF(P46="","",IF(AE46="",6,IF(AND(M46=1,OR(AE46&lt;EXPEDIENTE!$F$24,AE46&gt;EXPEDIENTE!$F$28)),6,"")))</f>
        <v/>
      </c>
      <c r="I46" s="1" t="b">
        <f t="shared" si="5"/>
        <v>0</v>
      </c>
      <c r="J46" s="1">
        <f>IF(AE45&lt;EXPEDIENTE!$H$24,-1,IF(AE45&gt;EXPEDIENTE!$H$28,1,0))</f>
        <v>0</v>
      </c>
      <c r="K46" s="145" t="str">
        <f>IF(IFERROR(VLOOKUP(I46,AUXILIAR!$P$12:$Q$21,2,FALSE),"")="","",VLOOKUP(I46,AUXILIAR!$P$12:$Q$21,2,FALSE))</f>
        <v/>
      </c>
      <c r="L46" s="148">
        <v>39</v>
      </c>
      <c r="M46" s="108" t="str">
        <f t="shared" si="6"/>
        <v/>
      </c>
      <c r="N46" s="154"/>
      <c r="O46" s="15"/>
      <c r="P46" s="14"/>
      <c r="Q46" s="198"/>
      <c r="R46" s="15"/>
      <c r="S46" s="16"/>
      <c r="T46" s="16"/>
      <c r="U46" s="155"/>
      <c r="V46" s="165"/>
      <c r="W46" s="17"/>
      <c r="X46" s="67"/>
      <c r="Y46" s="2"/>
      <c r="Z46" s="68">
        <v>0</v>
      </c>
      <c r="AA46" s="2"/>
      <c r="AB46" s="68">
        <f t="shared" si="9"/>
        <v>0</v>
      </c>
      <c r="AC46" s="166">
        <f t="shared" si="10"/>
        <v>0</v>
      </c>
      <c r="AD46" s="174"/>
      <c r="AE46" s="175"/>
      <c r="AF46" s="180"/>
      <c r="AG46" s="71"/>
      <c r="AH46" s="71"/>
      <c r="AI46" s="181"/>
      <c r="AJ46" s="185"/>
    </row>
    <row r="47" spans="2:36" ht="30" customHeight="1" thickBot="1" x14ac:dyDescent="0.25">
      <c r="B47" s="1" t="str">
        <f>IF(COUNTBLANK(N47:AJ47)=20,"",IF(AND(M47&lt;&gt;"",OR(EXPEDIENTE!$F$24="",EXPEDIENTE!$F$26="")),0,""))</f>
        <v/>
      </c>
      <c r="C47" s="1" t="str">
        <f t="shared" si="0"/>
        <v/>
      </c>
      <c r="D47" s="1" t="str">
        <f t="shared" si="4"/>
        <v/>
      </c>
      <c r="E47" s="1" t="str">
        <f>IF(P47="","",IF(AND(M47=1,OR(P47&lt;EXPEDIENTE!$F$24,P47&gt;EXPEDIENTE!$F$26)),3,""))</f>
        <v/>
      </c>
      <c r="F47" s="1" t="str">
        <f t="shared" si="2"/>
        <v/>
      </c>
      <c r="G47" s="1" t="str">
        <f t="shared" si="3"/>
        <v/>
      </c>
      <c r="H47" s="1" t="str">
        <f>IF(P47="","",IF(AE47="",6,IF(AND(M47=1,OR(AE47&lt;EXPEDIENTE!$F$24,AE47&gt;EXPEDIENTE!$F$28)),6,"")))</f>
        <v/>
      </c>
      <c r="I47" s="1" t="b">
        <f t="shared" si="5"/>
        <v>0</v>
      </c>
      <c r="J47" s="1">
        <f>IF(AE46&lt;EXPEDIENTE!$H$24,-1,IF(AE46&gt;EXPEDIENTE!$H$28,1,0))</f>
        <v>0</v>
      </c>
      <c r="K47" s="146" t="str">
        <f>IF(IFERROR(VLOOKUP(I47,AUXILIAR!$P$12:$Q$21,2,FALSE),"")="","",VLOOKUP(I47,AUXILIAR!$P$12:$Q$21,2,FALSE))</f>
        <v/>
      </c>
      <c r="L47" s="149">
        <v>40</v>
      </c>
      <c r="M47" s="108" t="str">
        <f t="shared" si="6"/>
        <v/>
      </c>
      <c r="N47" s="156"/>
      <c r="O47" s="73"/>
      <c r="P47" s="157"/>
      <c r="Q47" s="199"/>
      <c r="R47" s="73"/>
      <c r="S47" s="81"/>
      <c r="T47" s="81"/>
      <c r="U47" s="158"/>
      <c r="V47" s="167"/>
      <c r="W47" s="83"/>
      <c r="X47" s="168"/>
      <c r="Y47" s="169"/>
      <c r="Z47" s="170">
        <v>0</v>
      </c>
      <c r="AA47" s="169"/>
      <c r="AB47" s="170">
        <f t="shared" si="7"/>
        <v>0</v>
      </c>
      <c r="AC47" s="171">
        <f t="shared" si="8"/>
        <v>0</v>
      </c>
      <c r="AD47" s="176"/>
      <c r="AE47" s="177"/>
      <c r="AF47" s="182"/>
      <c r="AG47" s="97"/>
      <c r="AH47" s="97"/>
      <c r="AI47" s="183"/>
      <c r="AJ47" s="186"/>
    </row>
    <row r="48" spans="2:36" s="69" customFormat="1" ht="30" customHeight="1" x14ac:dyDescent="0.2">
      <c r="K48" s="66"/>
      <c r="T48" s="150" t="s">
        <v>6</v>
      </c>
      <c r="V48" s="159">
        <f>SUM(V8:V47)</f>
        <v>0</v>
      </c>
      <c r="W48" s="159">
        <f>SUM(W8:W47)</f>
        <v>0</v>
      </c>
      <c r="X48" s="159">
        <f>SUM(X8:X47)</f>
        <v>0</v>
      </c>
      <c r="Y48" s="4"/>
      <c r="Z48" s="1"/>
      <c r="AA48" s="4"/>
      <c r="AB48" s="159">
        <f>SUM(AB8:AB47)</f>
        <v>0</v>
      </c>
      <c r="AC48" s="159">
        <f>SUM(AC8:AC47)</f>
        <v>0</v>
      </c>
      <c r="AD48" s="159">
        <f>SUM(AD8:AD47)</f>
        <v>0</v>
      </c>
      <c r="AE48" s="3"/>
      <c r="AF48" s="1"/>
      <c r="AG48" s="1"/>
      <c r="AH48" s="1"/>
      <c r="AI48" s="1"/>
      <c r="AJ48" s="1"/>
    </row>
    <row r="50" spans="21:21" ht="20.100000000000001" customHeight="1" x14ac:dyDescent="0.2">
      <c r="U50" s="70"/>
    </row>
    <row r="51" spans="21:21" ht="20.100000000000001" customHeight="1" x14ac:dyDescent="0.2">
      <c r="U51" s="70"/>
    </row>
    <row r="52" spans="21:21" ht="20.100000000000001" customHeight="1" x14ac:dyDescent="0.2">
      <c r="U52" s="70"/>
    </row>
    <row r="53" spans="21:21" ht="20.100000000000001" customHeight="1" x14ac:dyDescent="0.2">
      <c r="U53" s="70"/>
    </row>
  </sheetData>
  <sheetProtection algorithmName="SHA-512" hashValue="+OnlgrLdTidr3nqq6EaINCf4tMP+2KCQ6aRZdGuhTTbu3BFB1YJtdG0kr65mNprFQ+IRLeOC+LPFjlYS0hZWfQ==" saltValue="j8azXdv09i2PuAFp2261ow==" spinCount="100000" sheet="1" selectLockedCells="1"/>
  <mergeCells count="14">
    <mergeCell ref="K5:K6"/>
    <mergeCell ref="V5:AC5"/>
    <mergeCell ref="AF5:AF6"/>
    <mergeCell ref="AG5:AG6"/>
    <mergeCell ref="AH5:AH6"/>
    <mergeCell ref="AD5:AE5"/>
    <mergeCell ref="L3:N3"/>
    <mergeCell ref="O3:P3"/>
    <mergeCell ref="L1:AJ1"/>
    <mergeCell ref="N5:U5"/>
    <mergeCell ref="M5:M6"/>
    <mergeCell ref="L5:L6"/>
    <mergeCell ref="AI5:AI6"/>
    <mergeCell ref="AJ5:AJ6"/>
  </mergeCells>
  <phoneticPr fontId="12" type="noConversion"/>
  <conditionalFormatting sqref="K8:K47">
    <cfRule type="expression" dxfId="60" priority="20">
      <formula>$K8&lt;&gt;""</formula>
    </cfRule>
  </conditionalFormatting>
  <conditionalFormatting sqref="O8:O47">
    <cfRule type="expression" dxfId="59" priority="22">
      <formula>AND($I8=2,$M8=1,$O8="")</formula>
    </cfRule>
  </conditionalFormatting>
  <conditionalFormatting sqref="O8:AC47">
    <cfRule type="expression" dxfId="58" priority="8" stopIfTrue="1">
      <formula>$M8=2</formula>
    </cfRule>
  </conditionalFormatting>
  <conditionalFormatting sqref="P8:P47">
    <cfRule type="expression" dxfId="57" priority="23" stopIfTrue="1">
      <formula>AND($I8=2,$M8=1,$P8="")</formula>
    </cfRule>
  </conditionalFormatting>
  <conditionalFormatting sqref="Q8:Q47">
    <cfRule type="expression" dxfId="56" priority="63">
      <formula>AND($I8=2,$M8=1,$Q8="")</formula>
    </cfRule>
  </conditionalFormatting>
  <conditionalFormatting sqref="R8:R47">
    <cfRule type="expression" dxfId="55" priority="16">
      <formula>AND($I8=2,$M8=1,$R8="")</formula>
    </cfRule>
  </conditionalFormatting>
  <conditionalFormatting sqref="S8:S21">
    <cfRule type="expression" dxfId="54" priority="3">
      <formula>AND($I8=2,$M8=1,$R8="")</formula>
    </cfRule>
  </conditionalFormatting>
  <conditionalFormatting sqref="S8:S47">
    <cfRule type="expression" dxfId="53" priority="86">
      <formula>AND($I8=2,$M8=1,$S8="")</formula>
    </cfRule>
  </conditionalFormatting>
  <conditionalFormatting sqref="T8:T47">
    <cfRule type="expression" dxfId="52" priority="62">
      <formula>AND($I8=2,$M8=1,$T8="")</formula>
    </cfRule>
  </conditionalFormatting>
  <conditionalFormatting sqref="U8:U47">
    <cfRule type="expression" dxfId="51" priority="78">
      <formula>AND($I8=2,$M8=1,$U8="")</formula>
    </cfRule>
  </conditionalFormatting>
  <conditionalFormatting sqref="V8:V47">
    <cfRule type="expression" dxfId="50" priority="89">
      <formula>AND($I8=4,$M8=1,$V8="")</formula>
    </cfRule>
  </conditionalFormatting>
  <conditionalFormatting sqref="W8:W47">
    <cfRule type="expression" dxfId="49" priority="80">
      <formula>AND($I8=4,$M8=1,$W8="")</formula>
    </cfRule>
  </conditionalFormatting>
  <conditionalFormatting sqref="AA8:AA47">
    <cfRule type="expression" dxfId="48" priority="91">
      <formula>AND($I8=4,$M8=1,$AA8="")</formula>
    </cfRule>
  </conditionalFormatting>
  <conditionalFormatting sqref="AD8:AD47">
    <cfRule type="expression" dxfId="47" priority="92">
      <formula>AND($I8=5,OR($M8=1,$M8=2),$AD8="")</formula>
    </cfRule>
  </conditionalFormatting>
  <conditionalFormatting sqref="AE8:AE47">
    <cfRule type="expression" dxfId="46" priority="93" stopIfTrue="1">
      <formula>AND($I8=5,$M8&lt;&gt;"",$AE8="")</formula>
    </cfRule>
  </conditionalFormatting>
  <pageMargins left="7.8472222222222193E-2" right="0.15763888888888899" top="0.98402777777777795" bottom="0.98402777777777795" header="0.51180555555555496" footer="0.51180555555555496"/>
  <pageSetup paperSize="8" scale="34"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07"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108" id="{6AC246B8-A2AA-4BC9-86C3-99B871006886}">
            <xm:f>AND($AE8&lt;&gt;"",OR($AE8&lt;EXPEDIENTE!$F$24,$AE8&gt;EXPEDIENTE!$F$28))</xm:f>
            <x14:dxf>
              <fill>
                <patternFill>
                  <bgColor rgb="FFFF0000"/>
                </patternFill>
              </fill>
            </x14:dxf>
          </x14:cfRule>
          <xm:sqref>AE8:AE47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2AA9761-ADE5-4B98-A11A-7878074F7F08}">
          <x14:formula1>
            <xm:f>AUXILIAR!$N$12:$N$13</xm:f>
          </x14:formula1>
          <xm:sqref>N8:N47</xm:sqref>
        </x14:dataValidation>
        <x14:dataValidation type="list" allowBlank="1" showInputMessage="1" showErrorMessage="1" xr:uid="{F9C3D982-E4AD-4041-9EA5-E47FBB20F1AD}">
          <x14:formula1>
            <xm:f>OFFSET(AUXILIAR!$H$12,0,,COUNTIF(Tipo_gasto,"&lt;&gt;X"))</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D62A-E1FB-46FD-AAF1-79673617CC2A}">
  <dimension ref="A2:R79"/>
  <sheetViews>
    <sheetView showGridLines="0" zoomScaleNormal="100" workbookViewId="0"/>
  </sheetViews>
  <sheetFormatPr baseColWidth="10" defaultRowHeight="13.5" x14ac:dyDescent="0.25"/>
  <cols>
    <col min="1" max="1" width="5.7109375" style="5" customWidth="1"/>
    <col min="2" max="2" width="7.42578125" style="5" bestFit="1" customWidth="1"/>
    <col min="3" max="3" width="35.7109375" style="5" customWidth="1"/>
    <col min="4" max="7" width="13.7109375" style="5" customWidth="1"/>
    <col min="8" max="8" width="11.42578125" style="5"/>
    <col min="9" max="9" width="26.7109375" style="5" customWidth="1"/>
    <col min="10" max="16384" width="11.42578125" style="5"/>
  </cols>
  <sheetData>
    <row r="2" spans="2:18" hidden="1" x14ac:dyDescent="0.25">
      <c r="J2" s="273" t="s">
        <v>94</v>
      </c>
      <c r="K2" s="273"/>
      <c r="L2" s="273"/>
      <c r="M2" s="273"/>
      <c r="N2" s="273" t="s">
        <v>95</v>
      </c>
      <c r="O2" s="273"/>
      <c r="P2" s="273"/>
      <c r="Q2" s="273"/>
      <c r="R2" s="273"/>
    </row>
    <row r="3" spans="2:18" hidden="1" x14ac:dyDescent="0.25">
      <c r="C3" s="5" t="s">
        <v>91</v>
      </c>
      <c r="D3" s="5" t="s">
        <v>1</v>
      </c>
      <c r="E3" s="5" t="s">
        <v>81</v>
      </c>
      <c r="F3" s="5" t="s">
        <v>185</v>
      </c>
      <c r="G3" s="5" t="s">
        <v>92</v>
      </c>
      <c r="H3" s="5" t="s">
        <v>81</v>
      </c>
      <c r="I3" s="5" t="s">
        <v>197</v>
      </c>
      <c r="J3" s="5" t="s">
        <v>0</v>
      </c>
      <c r="K3" s="5" t="s">
        <v>1</v>
      </c>
      <c r="L3" s="5" t="s">
        <v>91</v>
      </c>
      <c r="M3" s="5" t="s">
        <v>81</v>
      </c>
      <c r="N3" s="5" t="s">
        <v>0</v>
      </c>
      <c r="O3" s="5" t="s">
        <v>1</v>
      </c>
      <c r="P3" s="5" t="s">
        <v>91</v>
      </c>
      <c r="Q3" s="5" t="s">
        <v>81</v>
      </c>
      <c r="R3" s="5" t="s">
        <v>93</v>
      </c>
    </row>
    <row r="4" spans="2:18" hidden="1" x14ac:dyDescent="0.25">
      <c r="B4" s="5">
        <v>1</v>
      </c>
      <c r="C4" s="6">
        <f>'RELACIÓN DE FACTURAS'!R8</f>
        <v>0</v>
      </c>
      <c r="D4" s="6">
        <f>'RELACIÓN DE FACTURAS'!Q8</f>
        <v>0</v>
      </c>
      <c r="E4" s="134">
        <f>'RELACIÓN DE FACTURAS'!V8</f>
        <v>0</v>
      </c>
      <c r="F4" s="134" t="str">
        <f>IF('RELACIÓN DE FACTURAS'!T8="","",IF('RELACIÓN DE FACTURAS'!T8="Obras","Obras","Serv. y Sum."))</f>
        <v/>
      </c>
      <c r="G4" s="135" t="str">
        <f>IF(C4=0,"",IF(SUMIFS($E$4:$E$33,$C$4:$C$33,C4,$F$4:$F$33,"Serv. y Sum.")&gt;=15000,C4,""))</f>
        <v/>
      </c>
      <c r="H4" s="134" t="str">
        <f t="shared" ref="H4:H33" si="0">IF(SUMIF($C$4:$C$33,G4,$E$4:$E$33)&lt;15000,"",SUMIF($C$4:$C$33,G4,$E$4:$E$33))</f>
        <v/>
      </c>
      <c r="I4" s="221" t="str">
        <f>IF(H4="","",IF(COUNT(H4,$H$4:$H$33)&gt;1,H4+(30-B4)/100000,H4))</f>
        <v/>
      </c>
      <c r="J4" s="136" t="str">
        <f t="shared" ref="J4:J5" si="1">IFERROR(_xlfn.RANK.EQ(I4,$I$4:$I$33),"")</f>
        <v/>
      </c>
      <c r="K4" s="134" t="str">
        <f t="shared" ref="K4:K33" si="2">IF(J4="","",D4)</f>
        <v/>
      </c>
      <c r="L4" s="134" t="str">
        <f t="shared" ref="L4:L33" si="3">IF(J4="","",C4)</f>
        <v/>
      </c>
      <c r="M4" s="134" t="str">
        <f t="shared" ref="M4:M33" si="4">IF(J4="","",H4)</f>
        <v/>
      </c>
      <c r="N4" s="136" t="str">
        <f t="shared" ref="N4:N33" si="5">IF(O4&lt;&gt;"",B4,"")</f>
        <v/>
      </c>
      <c r="O4" s="134" t="str">
        <f t="shared" ref="O4:O33" si="6">IF(IFERROR(VLOOKUP(B4,$J$4:$M$33,2,0),"")="","",VLOOKUP(B4,$J$4:$M$33,2,0))</f>
        <v/>
      </c>
      <c r="P4" s="134" t="str">
        <f t="shared" ref="P4:P33" si="7">IF(IFERROR(VLOOKUP(B4,$J$4:$M$33,3,0),"")="","",VLOOKUP(B4,$J$4:$M$33,3,0))</f>
        <v/>
      </c>
      <c r="Q4" s="134" t="str">
        <f t="shared" ref="Q4:Q33" si="8">IF(IFERROR(VLOOKUP(B4,$J$4:$M$33,4,0),"")="","",VLOOKUP(B4,$J$4:$M$33,4,0))</f>
        <v/>
      </c>
      <c r="R4" s="136" t="str">
        <f>IF(COUNTIF($C$4:$C$33,P4)=0,"",COUNTIF($C$4:$C$33,P4))</f>
        <v/>
      </c>
    </row>
    <row r="5" spans="2:18" hidden="1" x14ac:dyDescent="0.25">
      <c r="B5" s="5">
        <v>2</v>
      </c>
      <c r="C5" s="6">
        <f>'RELACIÓN DE FACTURAS'!R9</f>
        <v>0</v>
      </c>
      <c r="D5" s="6">
        <f>'RELACIÓN DE FACTURAS'!Q9</f>
        <v>0</v>
      </c>
      <c r="E5" s="134">
        <f>'RELACIÓN DE FACTURAS'!V9</f>
        <v>0</v>
      </c>
      <c r="F5" s="134" t="str">
        <f>IF('RELACIÓN DE FACTURAS'!T9="","",IF('RELACIÓN DE FACTURAS'!T9="Obras","Obras","Serv. y Sum."))</f>
        <v/>
      </c>
      <c r="G5" s="134" t="str">
        <f>IF(C5=0,"",IF(AND(COUNTIF($C$4:C5,C5)=1,SUMIFS($E$4:$E$33,$C$4:$C$33,C5,$F$4:$F$33,"Serv. Y Sum.")&gt;=15000),C5,""))</f>
        <v/>
      </c>
      <c r="H5" s="134" t="str">
        <f t="shared" si="0"/>
        <v/>
      </c>
      <c r="I5" s="221" t="str">
        <f t="shared" ref="I5:I33" si="9">IF(H5="","",IF(COUNT(H5,$H$4:$H$33)&gt;1,H5+(30-B5)/100000,H5))</f>
        <v/>
      </c>
      <c r="J5" s="136" t="str">
        <f t="shared" si="1"/>
        <v/>
      </c>
      <c r="K5" s="134" t="str">
        <f t="shared" si="2"/>
        <v/>
      </c>
      <c r="L5" s="134" t="str">
        <f t="shared" si="3"/>
        <v/>
      </c>
      <c r="M5" s="134" t="str">
        <f t="shared" si="4"/>
        <v/>
      </c>
      <c r="N5" s="136" t="str">
        <f t="shared" si="5"/>
        <v/>
      </c>
      <c r="O5" s="134" t="str">
        <f t="shared" si="6"/>
        <v/>
      </c>
      <c r="P5" s="134" t="str">
        <f t="shared" si="7"/>
        <v/>
      </c>
      <c r="Q5" s="134" t="str">
        <f t="shared" si="8"/>
        <v/>
      </c>
      <c r="R5" s="136" t="str">
        <f t="shared" ref="R5:R33" si="10">IF(COUNTIF($C$4:$C$33,P5)=0,"",COUNTIF($C$4:$C$33,P5))</f>
        <v/>
      </c>
    </row>
    <row r="6" spans="2:18" hidden="1" x14ac:dyDescent="0.25">
      <c r="B6" s="5">
        <v>3</v>
      </c>
      <c r="C6" s="6">
        <f>'RELACIÓN DE FACTURAS'!R10</f>
        <v>0</v>
      </c>
      <c r="D6" s="6">
        <f>'RELACIÓN DE FACTURAS'!Q10</f>
        <v>0</v>
      </c>
      <c r="E6" s="134">
        <f>'RELACIÓN DE FACTURAS'!V10</f>
        <v>0</v>
      </c>
      <c r="F6" s="134" t="str">
        <f>IF('RELACIÓN DE FACTURAS'!T10="","",IF('RELACIÓN DE FACTURAS'!T10="Obras","Obras","Serv. y Sum."))</f>
        <v/>
      </c>
      <c r="G6" s="134" t="str">
        <f>IF(C6=0,"",IF(AND(COUNTIF($C$4:C6,C6)=1,SUMIFS($E$4:$E$33,$C$4:$C$33,C6,$F$4:$F$33,"Serv. Y Sum.")&gt;=15000),C6,""))</f>
        <v/>
      </c>
      <c r="H6" s="134" t="str">
        <f t="shared" si="0"/>
        <v/>
      </c>
      <c r="I6" s="221" t="str">
        <f t="shared" si="9"/>
        <v/>
      </c>
      <c r="J6" s="136" t="str">
        <f>IFERROR(_xlfn.RANK.EQ(I6,$I$4:$I$33),"")</f>
        <v/>
      </c>
      <c r="K6" s="134" t="str">
        <f t="shared" si="2"/>
        <v/>
      </c>
      <c r="L6" s="134" t="str">
        <f t="shared" si="3"/>
        <v/>
      </c>
      <c r="M6" s="134" t="str">
        <f t="shared" si="4"/>
        <v/>
      </c>
      <c r="N6" s="136" t="str">
        <f t="shared" si="5"/>
        <v/>
      </c>
      <c r="O6" s="134" t="str">
        <f t="shared" si="6"/>
        <v/>
      </c>
      <c r="P6" s="134" t="str">
        <f t="shared" si="7"/>
        <v/>
      </c>
      <c r="Q6" s="134" t="str">
        <f t="shared" si="8"/>
        <v/>
      </c>
      <c r="R6" s="136" t="str">
        <f t="shared" si="10"/>
        <v/>
      </c>
    </row>
    <row r="7" spans="2:18" hidden="1" x14ac:dyDescent="0.25">
      <c r="B7" s="5">
        <v>4</v>
      </c>
      <c r="C7" s="6">
        <f>'RELACIÓN DE FACTURAS'!R11</f>
        <v>0</v>
      </c>
      <c r="D7" s="6">
        <f>'RELACIÓN DE FACTURAS'!Q11</f>
        <v>0</v>
      </c>
      <c r="E7" s="134">
        <f>'RELACIÓN DE FACTURAS'!V11</f>
        <v>0</v>
      </c>
      <c r="F7" s="134" t="str">
        <f>IF('RELACIÓN DE FACTURAS'!T11="","",IF('RELACIÓN DE FACTURAS'!T11="Obras","Obras","Serv. y Sum."))</f>
        <v/>
      </c>
      <c r="G7" s="134" t="str">
        <f>IF(C7=0,"",IF(AND(COUNTIF($C$4:C7,C7)=1,SUMIFS($E$4:$E$33,$C$4:$C$33,C7,$F$4:$F$33,"Serv. Y Sum.")&gt;=15000),C7,""))</f>
        <v/>
      </c>
      <c r="H7" s="134" t="str">
        <f t="shared" si="0"/>
        <v/>
      </c>
      <c r="I7" s="221" t="str">
        <f t="shared" si="9"/>
        <v/>
      </c>
      <c r="J7" s="136" t="str">
        <f t="shared" ref="J7:J33" si="11">IFERROR(_xlfn.RANK.EQ(I7,$I$4:$I$33),"")</f>
        <v/>
      </c>
      <c r="K7" s="134" t="str">
        <f t="shared" si="2"/>
        <v/>
      </c>
      <c r="L7" s="134" t="str">
        <f t="shared" si="3"/>
        <v/>
      </c>
      <c r="M7" s="134" t="str">
        <f t="shared" si="4"/>
        <v/>
      </c>
      <c r="N7" s="136" t="str">
        <f t="shared" si="5"/>
        <v/>
      </c>
      <c r="O7" s="134" t="str">
        <f t="shared" si="6"/>
        <v/>
      </c>
      <c r="P7" s="134" t="str">
        <f t="shared" si="7"/>
        <v/>
      </c>
      <c r="Q7" s="134" t="str">
        <f t="shared" si="8"/>
        <v/>
      </c>
      <c r="R7" s="136" t="str">
        <f t="shared" si="10"/>
        <v/>
      </c>
    </row>
    <row r="8" spans="2:18" hidden="1" x14ac:dyDescent="0.25">
      <c r="B8" s="5">
        <v>5</v>
      </c>
      <c r="C8" s="6">
        <f>'RELACIÓN DE FACTURAS'!R12</f>
        <v>0</v>
      </c>
      <c r="D8" s="6">
        <f>'RELACIÓN DE FACTURAS'!Q12</f>
        <v>0</v>
      </c>
      <c r="E8" s="134">
        <f>'RELACIÓN DE FACTURAS'!V12</f>
        <v>0</v>
      </c>
      <c r="F8" s="134" t="str">
        <f>IF('RELACIÓN DE FACTURAS'!T12="","",IF('RELACIÓN DE FACTURAS'!T12="Obras","Obras","Serv. y Sum."))</f>
        <v/>
      </c>
      <c r="G8" s="134" t="str">
        <f>IF(C8=0,"",IF(AND(COUNTIF($C$4:C8,C8)=1,SUMIFS($E$4:$E$33,$C$4:$C$33,C8,$F$4:$F$33,"Serv. Y Sum.")&gt;=15000),C8,""))</f>
        <v/>
      </c>
      <c r="H8" s="134" t="str">
        <f t="shared" si="0"/>
        <v/>
      </c>
      <c r="I8" s="221" t="str">
        <f t="shared" si="9"/>
        <v/>
      </c>
      <c r="J8" s="136" t="str">
        <f t="shared" si="11"/>
        <v/>
      </c>
      <c r="K8" s="134" t="str">
        <f t="shared" si="2"/>
        <v/>
      </c>
      <c r="L8" s="134" t="str">
        <f t="shared" si="3"/>
        <v/>
      </c>
      <c r="M8" s="134" t="str">
        <f t="shared" si="4"/>
        <v/>
      </c>
      <c r="N8" s="136" t="str">
        <f t="shared" si="5"/>
        <v/>
      </c>
      <c r="O8" s="134" t="str">
        <f t="shared" si="6"/>
        <v/>
      </c>
      <c r="P8" s="134" t="str">
        <f t="shared" si="7"/>
        <v/>
      </c>
      <c r="Q8" s="134" t="str">
        <f t="shared" si="8"/>
        <v/>
      </c>
      <c r="R8" s="136" t="str">
        <f t="shared" si="10"/>
        <v/>
      </c>
    </row>
    <row r="9" spans="2:18" hidden="1" x14ac:dyDescent="0.25">
      <c r="B9" s="5">
        <v>6</v>
      </c>
      <c r="C9" s="6">
        <f>'RELACIÓN DE FACTURAS'!R13</f>
        <v>0</v>
      </c>
      <c r="D9" s="6">
        <f>'RELACIÓN DE FACTURAS'!Q13</f>
        <v>0</v>
      </c>
      <c r="E9" s="134">
        <f>'RELACIÓN DE FACTURAS'!V13</f>
        <v>0</v>
      </c>
      <c r="F9" s="134" t="str">
        <f>IF('RELACIÓN DE FACTURAS'!T13="","",IF('RELACIÓN DE FACTURAS'!T13="Obras","Obras","Serv. y Sum."))</f>
        <v/>
      </c>
      <c r="G9" s="134" t="str">
        <f>IF(C9=0,"",IF(AND(COUNTIF($C$4:C9,C9)=1,SUMIFS($E$4:$E$33,$C$4:$C$33,C9,$F$4:$F$33,"Serv. Y Sum.")&gt;=15000),C9,""))</f>
        <v/>
      </c>
      <c r="H9" s="134" t="str">
        <f t="shared" si="0"/>
        <v/>
      </c>
      <c r="I9" s="221" t="str">
        <f t="shared" si="9"/>
        <v/>
      </c>
      <c r="J9" s="136" t="str">
        <f t="shared" si="11"/>
        <v/>
      </c>
      <c r="K9" s="134" t="str">
        <f t="shared" si="2"/>
        <v/>
      </c>
      <c r="L9" s="134" t="str">
        <f t="shared" si="3"/>
        <v/>
      </c>
      <c r="M9" s="134" t="str">
        <f t="shared" si="4"/>
        <v/>
      </c>
      <c r="N9" s="136" t="str">
        <f t="shared" si="5"/>
        <v/>
      </c>
      <c r="O9" s="134" t="str">
        <f t="shared" si="6"/>
        <v/>
      </c>
      <c r="P9" s="134" t="str">
        <f t="shared" si="7"/>
        <v/>
      </c>
      <c r="Q9" s="134" t="str">
        <f t="shared" si="8"/>
        <v/>
      </c>
      <c r="R9" s="136" t="str">
        <f t="shared" si="10"/>
        <v/>
      </c>
    </row>
    <row r="10" spans="2:18" hidden="1" x14ac:dyDescent="0.25">
      <c r="B10" s="5">
        <v>7</v>
      </c>
      <c r="C10" s="6">
        <f>'RELACIÓN DE FACTURAS'!R14</f>
        <v>0</v>
      </c>
      <c r="D10" s="6">
        <f>'RELACIÓN DE FACTURAS'!Q14</f>
        <v>0</v>
      </c>
      <c r="E10" s="134">
        <f>'RELACIÓN DE FACTURAS'!V14</f>
        <v>0</v>
      </c>
      <c r="F10" s="134" t="str">
        <f>IF('RELACIÓN DE FACTURAS'!T14="","",IF('RELACIÓN DE FACTURAS'!T14="Obras","Obras","Serv. y Sum."))</f>
        <v/>
      </c>
      <c r="G10" s="134" t="str">
        <f>IF(C10=0,"",IF(AND(COUNTIF($C$4:C10,C10)=1,SUMIFS($E$4:$E$33,$C$4:$C$33,C10,$F$4:$F$33,"Serv. Y Sum.")&gt;=15000),C10,""))</f>
        <v/>
      </c>
      <c r="H10" s="134" t="str">
        <f t="shared" si="0"/>
        <v/>
      </c>
      <c r="I10" s="221" t="str">
        <f t="shared" si="9"/>
        <v/>
      </c>
      <c r="J10" s="136" t="str">
        <f t="shared" si="11"/>
        <v/>
      </c>
      <c r="K10" s="134" t="str">
        <f t="shared" si="2"/>
        <v/>
      </c>
      <c r="L10" s="134" t="str">
        <f t="shared" si="3"/>
        <v/>
      </c>
      <c r="M10" s="134" t="str">
        <f t="shared" si="4"/>
        <v/>
      </c>
      <c r="N10" s="136" t="str">
        <f t="shared" si="5"/>
        <v/>
      </c>
      <c r="O10" s="134" t="str">
        <f t="shared" si="6"/>
        <v/>
      </c>
      <c r="P10" s="134" t="str">
        <f t="shared" si="7"/>
        <v/>
      </c>
      <c r="Q10" s="134" t="str">
        <f t="shared" si="8"/>
        <v/>
      </c>
      <c r="R10" s="136" t="str">
        <f t="shared" si="10"/>
        <v/>
      </c>
    </row>
    <row r="11" spans="2:18" hidden="1" x14ac:dyDescent="0.25">
      <c r="B11" s="5">
        <v>8</v>
      </c>
      <c r="C11" s="6">
        <f>'RELACIÓN DE FACTURAS'!R15</f>
        <v>0</v>
      </c>
      <c r="D11" s="6">
        <f>'RELACIÓN DE FACTURAS'!Q15</f>
        <v>0</v>
      </c>
      <c r="E11" s="134">
        <f>'RELACIÓN DE FACTURAS'!V15</f>
        <v>0</v>
      </c>
      <c r="F11" s="134" t="str">
        <f>IF('RELACIÓN DE FACTURAS'!T15="","",IF('RELACIÓN DE FACTURAS'!T15="Obras","Obras","Serv. y Sum."))</f>
        <v/>
      </c>
      <c r="G11" s="134" t="str">
        <f>IF(C11=0,"",IF(AND(COUNTIF($C$4:C11,C11)=1,SUMIFS($E$4:$E$33,$C$4:$C$33,C11,$F$4:$F$33,"Serv. Y Sum.")&gt;=15000),C11,""))</f>
        <v/>
      </c>
      <c r="H11" s="134" t="str">
        <f t="shared" si="0"/>
        <v/>
      </c>
      <c r="I11" s="221" t="str">
        <f t="shared" si="9"/>
        <v/>
      </c>
      <c r="J11" s="136" t="str">
        <f t="shared" si="11"/>
        <v/>
      </c>
      <c r="K11" s="134" t="str">
        <f t="shared" si="2"/>
        <v/>
      </c>
      <c r="L11" s="134" t="str">
        <f t="shared" si="3"/>
        <v/>
      </c>
      <c r="M11" s="134" t="str">
        <f t="shared" si="4"/>
        <v/>
      </c>
      <c r="N11" s="136" t="str">
        <f t="shared" si="5"/>
        <v/>
      </c>
      <c r="O11" s="134" t="str">
        <f t="shared" si="6"/>
        <v/>
      </c>
      <c r="P11" s="134" t="str">
        <f t="shared" si="7"/>
        <v/>
      </c>
      <c r="Q11" s="134" t="str">
        <f t="shared" si="8"/>
        <v/>
      </c>
      <c r="R11" s="136" t="str">
        <f t="shared" si="10"/>
        <v/>
      </c>
    </row>
    <row r="12" spans="2:18" hidden="1" x14ac:dyDescent="0.25">
      <c r="B12" s="5">
        <v>9</v>
      </c>
      <c r="C12" s="6">
        <f>'RELACIÓN DE FACTURAS'!R16</f>
        <v>0</v>
      </c>
      <c r="D12" s="6">
        <f>'RELACIÓN DE FACTURAS'!Q16</f>
        <v>0</v>
      </c>
      <c r="E12" s="134">
        <f>'RELACIÓN DE FACTURAS'!V16</f>
        <v>0</v>
      </c>
      <c r="F12" s="134" t="str">
        <f>IF('RELACIÓN DE FACTURAS'!T16="","",IF('RELACIÓN DE FACTURAS'!T16="Obras","Obras","Serv. y Sum."))</f>
        <v/>
      </c>
      <c r="G12" s="134" t="str">
        <f>IF(C12=0,"",IF(AND(COUNTIF($C$4:C12,C12)=1,SUMIFS($E$4:$E$33,$C$4:$C$33,C12,$F$4:$F$33,"Serv. Y Sum.")&gt;=15000),C12,""))</f>
        <v/>
      </c>
      <c r="H12" s="134" t="str">
        <f t="shared" si="0"/>
        <v/>
      </c>
      <c r="I12" s="221" t="str">
        <f t="shared" si="9"/>
        <v/>
      </c>
      <c r="J12" s="136" t="str">
        <f t="shared" si="11"/>
        <v/>
      </c>
      <c r="K12" s="134" t="str">
        <f t="shared" si="2"/>
        <v/>
      </c>
      <c r="L12" s="134" t="str">
        <f t="shared" si="3"/>
        <v/>
      </c>
      <c r="M12" s="134" t="str">
        <f t="shared" si="4"/>
        <v/>
      </c>
      <c r="N12" s="136" t="str">
        <f t="shared" si="5"/>
        <v/>
      </c>
      <c r="O12" s="134" t="str">
        <f t="shared" si="6"/>
        <v/>
      </c>
      <c r="P12" s="134" t="str">
        <f t="shared" si="7"/>
        <v/>
      </c>
      <c r="Q12" s="134" t="str">
        <f t="shared" si="8"/>
        <v/>
      </c>
      <c r="R12" s="136" t="str">
        <f t="shared" si="10"/>
        <v/>
      </c>
    </row>
    <row r="13" spans="2:18" hidden="1" x14ac:dyDescent="0.25">
      <c r="B13" s="5">
        <v>10</v>
      </c>
      <c r="C13" s="6">
        <f>'RELACIÓN DE FACTURAS'!R17</f>
        <v>0</v>
      </c>
      <c r="D13" s="6">
        <f>'RELACIÓN DE FACTURAS'!Q17</f>
        <v>0</v>
      </c>
      <c r="E13" s="134">
        <f>'RELACIÓN DE FACTURAS'!V17</f>
        <v>0</v>
      </c>
      <c r="F13" s="134" t="str">
        <f>IF('RELACIÓN DE FACTURAS'!T17="","",IF('RELACIÓN DE FACTURAS'!T17="Obras","Obras","Serv. y Sum."))</f>
        <v/>
      </c>
      <c r="G13" s="134" t="str">
        <f>IF(C13=0,"",IF(AND(COUNTIF($C$4:C13,C13)=1,SUMIFS($E$4:$E$33,$C$4:$C$33,C13,$F$4:$F$33,"Serv. Y Sum.")&gt;=15000),C13,""))</f>
        <v/>
      </c>
      <c r="H13" s="134" t="str">
        <f t="shared" si="0"/>
        <v/>
      </c>
      <c r="I13" s="221" t="str">
        <f t="shared" si="9"/>
        <v/>
      </c>
      <c r="J13" s="136" t="str">
        <f t="shared" si="11"/>
        <v/>
      </c>
      <c r="K13" s="134" t="str">
        <f t="shared" si="2"/>
        <v/>
      </c>
      <c r="L13" s="134" t="str">
        <f t="shared" si="3"/>
        <v/>
      </c>
      <c r="M13" s="134" t="str">
        <f t="shared" si="4"/>
        <v/>
      </c>
      <c r="N13" s="136" t="str">
        <f t="shared" si="5"/>
        <v/>
      </c>
      <c r="O13" s="134" t="str">
        <f t="shared" si="6"/>
        <v/>
      </c>
      <c r="P13" s="134" t="str">
        <f t="shared" si="7"/>
        <v/>
      </c>
      <c r="Q13" s="134" t="str">
        <f t="shared" si="8"/>
        <v/>
      </c>
      <c r="R13" s="136" t="str">
        <f t="shared" si="10"/>
        <v/>
      </c>
    </row>
    <row r="14" spans="2:18" hidden="1" x14ac:dyDescent="0.25">
      <c r="B14" s="5">
        <v>11</v>
      </c>
      <c r="C14" s="6">
        <f>'RELACIÓN DE FACTURAS'!R18</f>
        <v>0</v>
      </c>
      <c r="D14" s="6">
        <f>'RELACIÓN DE FACTURAS'!Q18</f>
        <v>0</v>
      </c>
      <c r="E14" s="134">
        <f>'RELACIÓN DE FACTURAS'!V18</f>
        <v>0</v>
      </c>
      <c r="F14" s="134" t="str">
        <f>IF('RELACIÓN DE FACTURAS'!T18="","",IF('RELACIÓN DE FACTURAS'!T18="Obras","Obras","Serv. y Sum."))</f>
        <v/>
      </c>
      <c r="G14" s="134" t="str">
        <f>IF(C14=0,"",IF(AND(COUNTIF($C$4:C14,C14)=1,SUMIFS($E$4:$E$33,$C$4:$C$33,C14,$F$4:$F$33,"Serv. Y Sum.")&gt;=15000),C14,""))</f>
        <v/>
      </c>
      <c r="H14" s="134" t="str">
        <f t="shared" si="0"/>
        <v/>
      </c>
      <c r="I14" s="221" t="str">
        <f t="shared" si="9"/>
        <v/>
      </c>
      <c r="J14" s="136" t="str">
        <f t="shared" si="11"/>
        <v/>
      </c>
      <c r="K14" s="134" t="str">
        <f t="shared" si="2"/>
        <v/>
      </c>
      <c r="L14" s="134" t="str">
        <f t="shared" si="3"/>
        <v/>
      </c>
      <c r="M14" s="134" t="str">
        <f t="shared" si="4"/>
        <v/>
      </c>
      <c r="N14" s="136" t="str">
        <f t="shared" si="5"/>
        <v/>
      </c>
      <c r="O14" s="134" t="str">
        <f t="shared" si="6"/>
        <v/>
      </c>
      <c r="P14" s="134" t="str">
        <f t="shared" si="7"/>
        <v/>
      </c>
      <c r="Q14" s="134" t="str">
        <f t="shared" si="8"/>
        <v/>
      </c>
      <c r="R14" s="136" t="str">
        <f t="shared" si="10"/>
        <v/>
      </c>
    </row>
    <row r="15" spans="2:18" hidden="1" x14ac:dyDescent="0.25">
      <c r="B15" s="5">
        <v>12</v>
      </c>
      <c r="C15" s="6">
        <f>'RELACIÓN DE FACTURAS'!R19</f>
        <v>0</v>
      </c>
      <c r="D15" s="6">
        <f>'RELACIÓN DE FACTURAS'!Q19</f>
        <v>0</v>
      </c>
      <c r="E15" s="134">
        <f>'RELACIÓN DE FACTURAS'!V19</f>
        <v>0</v>
      </c>
      <c r="F15" s="134" t="str">
        <f>IF('RELACIÓN DE FACTURAS'!T19="","",IF('RELACIÓN DE FACTURAS'!T19="Obras","Obras","Serv. y Sum."))</f>
        <v/>
      </c>
      <c r="G15" s="134" t="str">
        <f>IF(C15=0,"",IF(AND(COUNTIF($C$4:C15,C15)=1,SUMIFS($E$4:$E$33,$C$4:$C$33,C15,$F$4:$F$33,"Serv. Y Sum.")&gt;=15000),C15,""))</f>
        <v/>
      </c>
      <c r="H15" s="134" t="str">
        <f t="shared" si="0"/>
        <v/>
      </c>
      <c r="I15" s="221" t="str">
        <f t="shared" si="9"/>
        <v/>
      </c>
      <c r="J15" s="136" t="str">
        <f t="shared" si="11"/>
        <v/>
      </c>
      <c r="K15" s="134" t="str">
        <f t="shared" si="2"/>
        <v/>
      </c>
      <c r="L15" s="134" t="str">
        <f t="shared" si="3"/>
        <v/>
      </c>
      <c r="M15" s="134" t="str">
        <f t="shared" si="4"/>
        <v/>
      </c>
      <c r="N15" s="136" t="str">
        <f t="shared" si="5"/>
        <v/>
      </c>
      <c r="O15" s="134" t="str">
        <f t="shared" si="6"/>
        <v/>
      </c>
      <c r="P15" s="134" t="str">
        <f t="shared" si="7"/>
        <v/>
      </c>
      <c r="Q15" s="134" t="str">
        <f t="shared" si="8"/>
        <v/>
      </c>
      <c r="R15" s="136" t="str">
        <f t="shared" si="10"/>
        <v/>
      </c>
    </row>
    <row r="16" spans="2:18" hidden="1" x14ac:dyDescent="0.25">
      <c r="B16" s="5">
        <v>13</v>
      </c>
      <c r="C16" s="6">
        <f>'RELACIÓN DE FACTURAS'!R20</f>
        <v>0</v>
      </c>
      <c r="D16" s="6">
        <f>'RELACIÓN DE FACTURAS'!Q20</f>
        <v>0</v>
      </c>
      <c r="E16" s="134">
        <f>'RELACIÓN DE FACTURAS'!V20</f>
        <v>0</v>
      </c>
      <c r="F16" s="134" t="str">
        <f>IF('RELACIÓN DE FACTURAS'!T20="","",IF('RELACIÓN DE FACTURAS'!T20="Obras","Obras","Serv. y Sum."))</f>
        <v/>
      </c>
      <c r="G16" s="134" t="str">
        <f>IF(C16=0,"",IF(AND(COUNTIF($C$4:C16,C16)=1,SUMIFS($E$4:$E$33,$C$4:$C$33,C16,$F$4:$F$33,"Serv. Y Sum.")&gt;=15000),C16,""))</f>
        <v/>
      </c>
      <c r="H16" s="134" t="str">
        <f t="shared" si="0"/>
        <v/>
      </c>
      <c r="I16" s="221" t="str">
        <f t="shared" si="9"/>
        <v/>
      </c>
      <c r="J16" s="136" t="str">
        <f t="shared" si="11"/>
        <v/>
      </c>
      <c r="K16" s="134" t="str">
        <f t="shared" si="2"/>
        <v/>
      </c>
      <c r="L16" s="134" t="str">
        <f t="shared" si="3"/>
        <v/>
      </c>
      <c r="M16" s="134" t="str">
        <f t="shared" si="4"/>
        <v/>
      </c>
      <c r="N16" s="136" t="str">
        <f t="shared" si="5"/>
        <v/>
      </c>
      <c r="O16" s="134" t="str">
        <f t="shared" si="6"/>
        <v/>
      </c>
      <c r="P16" s="134" t="str">
        <f t="shared" si="7"/>
        <v/>
      </c>
      <c r="Q16" s="134" t="str">
        <f t="shared" si="8"/>
        <v/>
      </c>
      <c r="R16" s="136" t="str">
        <f t="shared" si="10"/>
        <v/>
      </c>
    </row>
    <row r="17" spans="2:18" hidden="1" x14ac:dyDescent="0.25">
      <c r="B17" s="5">
        <v>14</v>
      </c>
      <c r="C17" s="6">
        <f>'RELACIÓN DE FACTURAS'!R21</f>
        <v>0</v>
      </c>
      <c r="D17" s="6">
        <f>'RELACIÓN DE FACTURAS'!Q21</f>
        <v>0</v>
      </c>
      <c r="E17" s="134">
        <f>'RELACIÓN DE FACTURAS'!V21</f>
        <v>0</v>
      </c>
      <c r="F17" s="134" t="str">
        <f>IF('RELACIÓN DE FACTURAS'!T21="","",IF('RELACIÓN DE FACTURAS'!T21="Obras","Obras","Serv. y Sum."))</f>
        <v/>
      </c>
      <c r="G17" s="134" t="str">
        <f>IF(C17=0,"",IF(AND(COUNTIF($C$4:C17,C17)=1,SUMIFS($E$4:$E$33,$C$4:$C$33,C17,$F$4:$F$33,"Serv. Y Sum.")&gt;=15000),C17,""))</f>
        <v/>
      </c>
      <c r="H17" s="134" t="str">
        <f t="shared" si="0"/>
        <v/>
      </c>
      <c r="I17" s="221" t="str">
        <f t="shared" si="9"/>
        <v/>
      </c>
      <c r="J17" s="136" t="str">
        <f t="shared" si="11"/>
        <v/>
      </c>
      <c r="K17" s="134" t="str">
        <f t="shared" si="2"/>
        <v/>
      </c>
      <c r="L17" s="134" t="str">
        <f t="shared" si="3"/>
        <v/>
      </c>
      <c r="M17" s="134" t="str">
        <f t="shared" si="4"/>
        <v/>
      </c>
      <c r="N17" s="136" t="str">
        <f t="shared" si="5"/>
        <v/>
      </c>
      <c r="O17" s="134" t="str">
        <f t="shared" si="6"/>
        <v/>
      </c>
      <c r="P17" s="134" t="str">
        <f t="shared" si="7"/>
        <v/>
      </c>
      <c r="Q17" s="134" t="str">
        <f t="shared" si="8"/>
        <v/>
      </c>
      <c r="R17" s="136" t="str">
        <f t="shared" si="10"/>
        <v/>
      </c>
    </row>
    <row r="18" spans="2:18" hidden="1" x14ac:dyDescent="0.25">
      <c r="B18" s="5">
        <v>15</v>
      </c>
      <c r="C18" s="6">
        <f>'RELACIÓN DE FACTURAS'!R22</f>
        <v>0</v>
      </c>
      <c r="D18" s="6">
        <f>'RELACIÓN DE FACTURAS'!Q22</f>
        <v>0</v>
      </c>
      <c r="E18" s="134">
        <f>'RELACIÓN DE FACTURAS'!V22</f>
        <v>0</v>
      </c>
      <c r="F18" s="134" t="str">
        <f>IF('RELACIÓN DE FACTURAS'!T22="","",IF('RELACIÓN DE FACTURAS'!T22="Obras","Obras","Serv. y Sum."))</f>
        <v/>
      </c>
      <c r="G18" s="134" t="str">
        <f>IF(C18=0,"",IF(AND(COUNTIF($C$4:C18,C18)=1,SUMIFS($E$4:$E$33,$C$4:$C$33,C18,$F$4:$F$33,"Serv. Y Sum.")&gt;=15000),C18,""))</f>
        <v/>
      </c>
      <c r="H18" s="134" t="str">
        <f t="shared" si="0"/>
        <v/>
      </c>
      <c r="I18" s="221" t="str">
        <f t="shared" si="9"/>
        <v/>
      </c>
      <c r="J18" s="136" t="str">
        <f t="shared" si="11"/>
        <v/>
      </c>
      <c r="K18" s="134" t="str">
        <f t="shared" si="2"/>
        <v/>
      </c>
      <c r="L18" s="134" t="str">
        <f t="shared" si="3"/>
        <v/>
      </c>
      <c r="M18" s="134" t="str">
        <f t="shared" si="4"/>
        <v/>
      </c>
      <c r="N18" s="136" t="str">
        <f t="shared" si="5"/>
        <v/>
      </c>
      <c r="O18" s="134" t="str">
        <f t="shared" si="6"/>
        <v/>
      </c>
      <c r="P18" s="134" t="str">
        <f t="shared" si="7"/>
        <v/>
      </c>
      <c r="Q18" s="134" t="str">
        <f t="shared" si="8"/>
        <v/>
      </c>
      <c r="R18" s="136" t="str">
        <f t="shared" si="10"/>
        <v/>
      </c>
    </row>
    <row r="19" spans="2:18" hidden="1" x14ac:dyDescent="0.25">
      <c r="B19" s="5">
        <v>16</v>
      </c>
      <c r="C19" s="6">
        <f>'RELACIÓN DE FACTURAS'!R23</f>
        <v>0</v>
      </c>
      <c r="D19" s="6">
        <f>'RELACIÓN DE FACTURAS'!Q23</f>
        <v>0</v>
      </c>
      <c r="E19" s="134">
        <f>'RELACIÓN DE FACTURAS'!V23</f>
        <v>0</v>
      </c>
      <c r="F19" s="134" t="str">
        <f>IF('RELACIÓN DE FACTURAS'!T23="","",IF('RELACIÓN DE FACTURAS'!T23="Obras","Obras","Serv. y Sum."))</f>
        <v/>
      </c>
      <c r="G19" s="134" t="str">
        <f>IF(C19=0,"",IF(AND(COUNTIF($C$4:C19,C19)=1,SUMIFS($E$4:$E$33,$C$4:$C$33,C19,$F$4:$F$33,"Serv. Y Sum.")&gt;=15000),C19,""))</f>
        <v/>
      </c>
      <c r="H19" s="134" t="str">
        <f t="shared" si="0"/>
        <v/>
      </c>
      <c r="I19" s="221" t="str">
        <f t="shared" si="9"/>
        <v/>
      </c>
      <c r="J19" s="136" t="str">
        <f t="shared" si="11"/>
        <v/>
      </c>
      <c r="K19" s="134" t="str">
        <f t="shared" si="2"/>
        <v/>
      </c>
      <c r="L19" s="134" t="str">
        <f t="shared" si="3"/>
        <v/>
      </c>
      <c r="M19" s="134" t="str">
        <f t="shared" si="4"/>
        <v/>
      </c>
      <c r="N19" s="136" t="str">
        <f t="shared" si="5"/>
        <v/>
      </c>
      <c r="O19" s="134" t="str">
        <f t="shared" si="6"/>
        <v/>
      </c>
      <c r="P19" s="134" t="str">
        <f t="shared" si="7"/>
        <v/>
      </c>
      <c r="Q19" s="134" t="str">
        <f t="shared" si="8"/>
        <v/>
      </c>
      <c r="R19" s="136" t="str">
        <f t="shared" si="10"/>
        <v/>
      </c>
    </row>
    <row r="20" spans="2:18" hidden="1" x14ac:dyDescent="0.25">
      <c r="B20" s="5">
        <v>17</v>
      </c>
      <c r="C20" s="6">
        <f>'RELACIÓN DE FACTURAS'!R24</f>
        <v>0</v>
      </c>
      <c r="D20" s="6">
        <f>'RELACIÓN DE FACTURAS'!Q24</f>
        <v>0</v>
      </c>
      <c r="E20" s="134">
        <f>'RELACIÓN DE FACTURAS'!V24</f>
        <v>0</v>
      </c>
      <c r="F20" s="134" t="str">
        <f>IF('RELACIÓN DE FACTURAS'!T24="","",IF('RELACIÓN DE FACTURAS'!T24="Obras","Obras","Serv. y Sum."))</f>
        <v/>
      </c>
      <c r="G20" s="134" t="str">
        <f>IF(C20=0,"",IF(AND(COUNTIF($C$4:C20,C20)=1,SUMIFS($E$4:$E$33,$C$4:$C$33,C20,$F$4:$F$33,"Serv. Y Sum.")&gt;=15000),C20,""))</f>
        <v/>
      </c>
      <c r="H20" s="134" t="str">
        <f t="shared" si="0"/>
        <v/>
      </c>
      <c r="I20" s="221" t="str">
        <f t="shared" si="9"/>
        <v/>
      </c>
      <c r="J20" s="136" t="str">
        <f t="shared" si="11"/>
        <v/>
      </c>
      <c r="K20" s="134" t="str">
        <f t="shared" si="2"/>
        <v/>
      </c>
      <c r="L20" s="134" t="str">
        <f t="shared" si="3"/>
        <v/>
      </c>
      <c r="M20" s="134" t="str">
        <f t="shared" si="4"/>
        <v/>
      </c>
      <c r="N20" s="136" t="str">
        <f t="shared" si="5"/>
        <v/>
      </c>
      <c r="O20" s="134" t="str">
        <f t="shared" si="6"/>
        <v/>
      </c>
      <c r="P20" s="134" t="str">
        <f t="shared" si="7"/>
        <v/>
      </c>
      <c r="Q20" s="134" t="str">
        <f t="shared" si="8"/>
        <v/>
      </c>
      <c r="R20" s="136" t="str">
        <f t="shared" si="10"/>
        <v/>
      </c>
    </row>
    <row r="21" spans="2:18" hidden="1" x14ac:dyDescent="0.25">
      <c r="B21" s="5">
        <v>18</v>
      </c>
      <c r="C21" s="6">
        <f>'RELACIÓN DE FACTURAS'!R25</f>
        <v>0</v>
      </c>
      <c r="D21" s="6">
        <f>'RELACIÓN DE FACTURAS'!Q25</f>
        <v>0</v>
      </c>
      <c r="E21" s="134">
        <f>'RELACIÓN DE FACTURAS'!V25</f>
        <v>0</v>
      </c>
      <c r="F21" s="134" t="str">
        <f>IF('RELACIÓN DE FACTURAS'!T25="","",IF('RELACIÓN DE FACTURAS'!T25="Obras","Obras","Serv. y Sum."))</f>
        <v/>
      </c>
      <c r="G21" s="134" t="str">
        <f>IF(C21=0,"",IF(AND(COUNTIF($C$4:C21,C21)=1,SUMIFS($E$4:$E$33,$C$4:$C$33,C21,$F$4:$F$33,"Serv. Y Sum.")&gt;=15000),C21,""))</f>
        <v/>
      </c>
      <c r="H21" s="134" t="str">
        <f t="shared" si="0"/>
        <v/>
      </c>
      <c r="I21" s="221" t="str">
        <f t="shared" si="9"/>
        <v/>
      </c>
      <c r="J21" s="136" t="str">
        <f t="shared" si="11"/>
        <v/>
      </c>
      <c r="K21" s="134" t="str">
        <f t="shared" si="2"/>
        <v/>
      </c>
      <c r="L21" s="134" t="str">
        <f t="shared" si="3"/>
        <v/>
      </c>
      <c r="M21" s="134" t="str">
        <f t="shared" si="4"/>
        <v/>
      </c>
      <c r="N21" s="136" t="str">
        <f t="shared" si="5"/>
        <v/>
      </c>
      <c r="O21" s="134" t="str">
        <f t="shared" si="6"/>
        <v/>
      </c>
      <c r="P21" s="134" t="str">
        <f t="shared" si="7"/>
        <v/>
      </c>
      <c r="Q21" s="134" t="str">
        <f t="shared" si="8"/>
        <v/>
      </c>
      <c r="R21" s="136" t="str">
        <f t="shared" si="10"/>
        <v/>
      </c>
    </row>
    <row r="22" spans="2:18" hidden="1" x14ac:dyDescent="0.25">
      <c r="B22" s="5">
        <v>19</v>
      </c>
      <c r="C22" s="6">
        <f>'RELACIÓN DE FACTURAS'!R26</f>
        <v>0</v>
      </c>
      <c r="D22" s="6">
        <f>'RELACIÓN DE FACTURAS'!Q26</f>
        <v>0</v>
      </c>
      <c r="E22" s="134">
        <f>'RELACIÓN DE FACTURAS'!V26</f>
        <v>0</v>
      </c>
      <c r="F22" s="134" t="str">
        <f>IF('RELACIÓN DE FACTURAS'!T26="","",IF('RELACIÓN DE FACTURAS'!T26="Obras","Obras","Serv. y Sum."))</f>
        <v/>
      </c>
      <c r="G22" s="134" t="str">
        <f>IF(C22=0,"",IF(AND(COUNTIF($C$4:C22,C22)=1,SUMIFS($E$4:$E$33,$C$4:$C$33,C22,$F$4:$F$33,"Serv. Y Sum.")&gt;=15000),C22,""))</f>
        <v/>
      </c>
      <c r="H22" s="134" t="str">
        <f t="shared" si="0"/>
        <v/>
      </c>
      <c r="I22" s="221" t="str">
        <f t="shared" si="9"/>
        <v/>
      </c>
      <c r="J22" s="136" t="str">
        <f t="shared" si="11"/>
        <v/>
      </c>
      <c r="K22" s="134" t="str">
        <f t="shared" si="2"/>
        <v/>
      </c>
      <c r="L22" s="134" t="str">
        <f t="shared" si="3"/>
        <v/>
      </c>
      <c r="M22" s="134" t="str">
        <f t="shared" si="4"/>
        <v/>
      </c>
      <c r="N22" s="136" t="str">
        <f t="shared" si="5"/>
        <v/>
      </c>
      <c r="O22" s="134" t="str">
        <f t="shared" si="6"/>
        <v/>
      </c>
      <c r="P22" s="134" t="str">
        <f t="shared" si="7"/>
        <v/>
      </c>
      <c r="Q22" s="134" t="str">
        <f t="shared" si="8"/>
        <v/>
      </c>
      <c r="R22" s="136" t="str">
        <f t="shared" si="10"/>
        <v/>
      </c>
    </row>
    <row r="23" spans="2:18" hidden="1" x14ac:dyDescent="0.25">
      <c r="B23" s="5">
        <v>20</v>
      </c>
      <c r="C23" s="6">
        <f>'RELACIÓN DE FACTURAS'!R27</f>
        <v>0</v>
      </c>
      <c r="D23" s="6">
        <f>'RELACIÓN DE FACTURAS'!Q27</f>
        <v>0</v>
      </c>
      <c r="E23" s="134">
        <f>'RELACIÓN DE FACTURAS'!V27</f>
        <v>0</v>
      </c>
      <c r="F23" s="134" t="str">
        <f>IF('RELACIÓN DE FACTURAS'!T27="","",IF('RELACIÓN DE FACTURAS'!T27="Obras","Obras","Serv. y Sum."))</f>
        <v/>
      </c>
      <c r="G23" s="134" t="str">
        <f>IF(C23=0,"",IF(AND(COUNTIF($C$4:C23,C23)=1,SUMIFS($E$4:$E$33,$C$4:$C$33,C23,$F$4:$F$33,"Serv. Y Sum.")&gt;=15000),C23,""))</f>
        <v/>
      </c>
      <c r="H23" s="134" t="str">
        <f t="shared" si="0"/>
        <v/>
      </c>
      <c r="I23" s="221" t="str">
        <f t="shared" si="9"/>
        <v/>
      </c>
      <c r="J23" s="136" t="str">
        <f t="shared" si="11"/>
        <v/>
      </c>
      <c r="K23" s="134" t="str">
        <f t="shared" si="2"/>
        <v/>
      </c>
      <c r="L23" s="134" t="str">
        <f t="shared" si="3"/>
        <v/>
      </c>
      <c r="M23" s="134" t="str">
        <f t="shared" si="4"/>
        <v/>
      </c>
      <c r="N23" s="136" t="str">
        <f t="shared" si="5"/>
        <v/>
      </c>
      <c r="O23" s="134" t="str">
        <f t="shared" si="6"/>
        <v/>
      </c>
      <c r="P23" s="134" t="str">
        <f t="shared" si="7"/>
        <v/>
      </c>
      <c r="Q23" s="134" t="str">
        <f t="shared" si="8"/>
        <v/>
      </c>
      <c r="R23" s="136" t="str">
        <f t="shared" si="10"/>
        <v/>
      </c>
    </row>
    <row r="24" spans="2:18" hidden="1" x14ac:dyDescent="0.25">
      <c r="B24" s="5">
        <v>21</v>
      </c>
      <c r="C24" s="6">
        <f>'RELACIÓN DE FACTURAS'!R28</f>
        <v>0</v>
      </c>
      <c r="D24" s="6">
        <f>'RELACIÓN DE FACTURAS'!Q28</f>
        <v>0</v>
      </c>
      <c r="E24" s="134">
        <f>'RELACIÓN DE FACTURAS'!V28</f>
        <v>0</v>
      </c>
      <c r="F24" s="134" t="str">
        <f>IF('RELACIÓN DE FACTURAS'!T28="","",IF('RELACIÓN DE FACTURAS'!T28="Obras","Obras","Serv. y Sum."))</f>
        <v/>
      </c>
      <c r="G24" s="134" t="str">
        <f>IF(C24=0,"",IF(AND(COUNTIF($C$4:C24,C24)=1,SUMIFS($E$4:$E$33,$C$4:$C$33,C24,$F$4:$F$33,"Serv. Y Sum.")&gt;=15000),C24,""))</f>
        <v/>
      </c>
      <c r="H24" s="134" t="str">
        <f t="shared" si="0"/>
        <v/>
      </c>
      <c r="I24" s="221" t="str">
        <f t="shared" si="9"/>
        <v/>
      </c>
      <c r="J24" s="136" t="str">
        <f t="shared" si="11"/>
        <v/>
      </c>
      <c r="K24" s="134" t="str">
        <f t="shared" si="2"/>
        <v/>
      </c>
      <c r="L24" s="134" t="str">
        <f t="shared" si="3"/>
        <v/>
      </c>
      <c r="M24" s="134" t="str">
        <f t="shared" si="4"/>
        <v/>
      </c>
      <c r="N24" s="136" t="str">
        <f t="shared" si="5"/>
        <v/>
      </c>
      <c r="O24" s="134" t="str">
        <f t="shared" si="6"/>
        <v/>
      </c>
      <c r="P24" s="134" t="str">
        <f t="shared" si="7"/>
        <v/>
      </c>
      <c r="Q24" s="134" t="str">
        <f t="shared" si="8"/>
        <v/>
      </c>
      <c r="R24" s="136" t="str">
        <f t="shared" si="10"/>
        <v/>
      </c>
    </row>
    <row r="25" spans="2:18" hidden="1" x14ac:dyDescent="0.25">
      <c r="B25" s="5">
        <v>22</v>
      </c>
      <c r="C25" s="6">
        <f>'RELACIÓN DE FACTURAS'!R29</f>
        <v>0</v>
      </c>
      <c r="D25" s="6">
        <f>'RELACIÓN DE FACTURAS'!Q29</f>
        <v>0</v>
      </c>
      <c r="E25" s="134">
        <f>'RELACIÓN DE FACTURAS'!V29</f>
        <v>0</v>
      </c>
      <c r="F25" s="134" t="str">
        <f>IF('RELACIÓN DE FACTURAS'!T29="","",IF('RELACIÓN DE FACTURAS'!T29="Obras","Obras","Serv. y Sum."))</f>
        <v/>
      </c>
      <c r="G25" s="134" t="str">
        <f>IF(C25=0,"",IF(AND(COUNTIF($C$4:C25,C25)=1,SUMIFS($E$4:$E$33,$C$4:$C$33,C25,$F$4:$F$33,"Serv. Y Sum.")&gt;=15000),C25,""))</f>
        <v/>
      </c>
      <c r="H25" s="134" t="str">
        <f t="shared" si="0"/>
        <v/>
      </c>
      <c r="I25" s="221" t="str">
        <f t="shared" si="9"/>
        <v/>
      </c>
      <c r="J25" s="136" t="str">
        <f t="shared" si="11"/>
        <v/>
      </c>
      <c r="K25" s="134" t="str">
        <f t="shared" si="2"/>
        <v/>
      </c>
      <c r="L25" s="134" t="str">
        <f t="shared" si="3"/>
        <v/>
      </c>
      <c r="M25" s="134" t="str">
        <f t="shared" si="4"/>
        <v/>
      </c>
      <c r="N25" s="136" t="str">
        <f t="shared" si="5"/>
        <v/>
      </c>
      <c r="O25" s="134" t="str">
        <f t="shared" si="6"/>
        <v/>
      </c>
      <c r="P25" s="134" t="str">
        <f t="shared" si="7"/>
        <v/>
      </c>
      <c r="Q25" s="134" t="str">
        <f t="shared" si="8"/>
        <v/>
      </c>
      <c r="R25" s="136" t="str">
        <f t="shared" si="10"/>
        <v/>
      </c>
    </row>
    <row r="26" spans="2:18" hidden="1" x14ac:dyDescent="0.25">
      <c r="B26" s="5">
        <v>23</v>
      </c>
      <c r="C26" s="6">
        <f>'RELACIÓN DE FACTURAS'!R30</f>
        <v>0</v>
      </c>
      <c r="D26" s="6">
        <f>'RELACIÓN DE FACTURAS'!Q30</f>
        <v>0</v>
      </c>
      <c r="E26" s="134">
        <f>'RELACIÓN DE FACTURAS'!V30</f>
        <v>0</v>
      </c>
      <c r="F26" s="134" t="str">
        <f>IF('RELACIÓN DE FACTURAS'!T30="","",IF('RELACIÓN DE FACTURAS'!T30="Obras","Obras","Serv. y Sum."))</f>
        <v/>
      </c>
      <c r="G26" s="134" t="str">
        <f>IF(C26=0,"",IF(AND(COUNTIF($C$4:C26,C26)=1,SUMIFS($E$4:$E$33,$C$4:$C$33,C26,$F$4:$F$33,"Serv. Y Sum.")&gt;=15000),C26,""))</f>
        <v/>
      </c>
      <c r="H26" s="134" t="str">
        <f t="shared" si="0"/>
        <v/>
      </c>
      <c r="I26" s="221" t="str">
        <f t="shared" si="9"/>
        <v/>
      </c>
      <c r="J26" s="136" t="str">
        <f t="shared" si="11"/>
        <v/>
      </c>
      <c r="K26" s="134" t="str">
        <f t="shared" si="2"/>
        <v/>
      </c>
      <c r="L26" s="134" t="str">
        <f t="shared" si="3"/>
        <v/>
      </c>
      <c r="M26" s="134" t="str">
        <f t="shared" si="4"/>
        <v/>
      </c>
      <c r="N26" s="136" t="str">
        <f t="shared" si="5"/>
        <v/>
      </c>
      <c r="O26" s="134" t="str">
        <f t="shared" si="6"/>
        <v/>
      </c>
      <c r="P26" s="134" t="str">
        <f t="shared" si="7"/>
        <v/>
      </c>
      <c r="Q26" s="134" t="str">
        <f t="shared" si="8"/>
        <v/>
      </c>
      <c r="R26" s="136" t="str">
        <f t="shared" si="10"/>
        <v/>
      </c>
    </row>
    <row r="27" spans="2:18" hidden="1" x14ac:dyDescent="0.25">
      <c r="B27" s="5">
        <v>24</v>
      </c>
      <c r="C27" s="6">
        <f>'RELACIÓN DE FACTURAS'!R31</f>
        <v>0</v>
      </c>
      <c r="D27" s="6">
        <f>'RELACIÓN DE FACTURAS'!Q31</f>
        <v>0</v>
      </c>
      <c r="E27" s="134">
        <f>'RELACIÓN DE FACTURAS'!V31</f>
        <v>0</v>
      </c>
      <c r="F27" s="134" t="str">
        <f>IF('RELACIÓN DE FACTURAS'!T31="","",IF('RELACIÓN DE FACTURAS'!T31="Obras","Obras","Serv. y Sum."))</f>
        <v/>
      </c>
      <c r="G27" s="134" t="str">
        <f>IF(C27=0,"",IF(AND(COUNTIF($C$4:C27,C27)=1,SUMIFS($E$4:$E$33,$C$4:$C$33,C27,$F$4:$F$33,"Serv. Y Sum.")&gt;=15000),C27,""))</f>
        <v/>
      </c>
      <c r="H27" s="134" t="str">
        <f t="shared" si="0"/>
        <v/>
      </c>
      <c r="I27" s="221" t="str">
        <f t="shared" si="9"/>
        <v/>
      </c>
      <c r="J27" s="136" t="str">
        <f t="shared" si="11"/>
        <v/>
      </c>
      <c r="K27" s="134" t="str">
        <f t="shared" si="2"/>
        <v/>
      </c>
      <c r="L27" s="134" t="str">
        <f t="shared" si="3"/>
        <v/>
      </c>
      <c r="M27" s="134" t="str">
        <f t="shared" si="4"/>
        <v/>
      </c>
      <c r="N27" s="136" t="str">
        <f t="shared" si="5"/>
        <v/>
      </c>
      <c r="O27" s="134" t="str">
        <f t="shared" si="6"/>
        <v/>
      </c>
      <c r="P27" s="134" t="str">
        <f t="shared" si="7"/>
        <v/>
      </c>
      <c r="Q27" s="134" t="str">
        <f t="shared" si="8"/>
        <v/>
      </c>
      <c r="R27" s="136" t="str">
        <f t="shared" si="10"/>
        <v/>
      </c>
    </row>
    <row r="28" spans="2:18" hidden="1" x14ac:dyDescent="0.25">
      <c r="B28" s="5">
        <v>25</v>
      </c>
      <c r="C28" s="6">
        <f>'RELACIÓN DE FACTURAS'!R32</f>
        <v>0</v>
      </c>
      <c r="D28" s="6">
        <f>'RELACIÓN DE FACTURAS'!Q32</f>
        <v>0</v>
      </c>
      <c r="E28" s="134">
        <f>'RELACIÓN DE FACTURAS'!V32</f>
        <v>0</v>
      </c>
      <c r="F28" s="134" t="str">
        <f>IF('RELACIÓN DE FACTURAS'!T32="","",IF('RELACIÓN DE FACTURAS'!T32="Obras","Obras","Serv. y Sum."))</f>
        <v/>
      </c>
      <c r="G28" s="134" t="str">
        <f>IF(C28=0,"",IF(AND(COUNTIF($C$4:C28,C28)=1,SUMIFS($E$4:$E$33,$C$4:$C$33,C28,$F$4:$F$33,"Serv. Y Sum.")&gt;=15000),C28,""))</f>
        <v/>
      </c>
      <c r="H28" s="134" t="str">
        <f t="shared" si="0"/>
        <v/>
      </c>
      <c r="I28" s="221" t="str">
        <f t="shared" si="9"/>
        <v/>
      </c>
      <c r="J28" s="136" t="str">
        <f t="shared" si="11"/>
        <v/>
      </c>
      <c r="K28" s="134" t="str">
        <f t="shared" si="2"/>
        <v/>
      </c>
      <c r="L28" s="134" t="str">
        <f t="shared" si="3"/>
        <v/>
      </c>
      <c r="M28" s="134" t="str">
        <f t="shared" si="4"/>
        <v/>
      </c>
      <c r="N28" s="136" t="str">
        <f t="shared" si="5"/>
        <v/>
      </c>
      <c r="O28" s="134" t="str">
        <f t="shared" si="6"/>
        <v/>
      </c>
      <c r="P28" s="134" t="str">
        <f t="shared" si="7"/>
        <v/>
      </c>
      <c r="Q28" s="134" t="str">
        <f t="shared" si="8"/>
        <v/>
      </c>
      <c r="R28" s="136" t="str">
        <f t="shared" si="10"/>
        <v/>
      </c>
    </row>
    <row r="29" spans="2:18" hidden="1" x14ac:dyDescent="0.25">
      <c r="B29" s="5">
        <v>26</v>
      </c>
      <c r="C29" s="6">
        <f>'RELACIÓN DE FACTURAS'!R33</f>
        <v>0</v>
      </c>
      <c r="D29" s="6">
        <f>'RELACIÓN DE FACTURAS'!Q33</f>
        <v>0</v>
      </c>
      <c r="E29" s="134">
        <f>'RELACIÓN DE FACTURAS'!V33</f>
        <v>0</v>
      </c>
      <c r="F29" s="134" t="str">
        <f>IF('RELACIÓN DE FACTURAS'!T33="","",IF('RELACIÓN DE FACTURAS'!T33="Obras","Obras","Serv. y Sum."))</f>
        <v/>
      </c>
      <c r="G29" s="134" t="str">
        <f>IF(C29=0,"",IF(AND(COUNTIF($C$4:C29,C29)=1,SUMIFS($E$4:$E$33,$C$4:$C$33,C29,$F$4:$F$33,"Serv. Y Sum.")&gt;=15000),C29,""))</f>
        <v/>
      </c>
      <c r="H29" s="134" t="str">
        <f t="shared" si="0"/>
        <v/>
      </c>
      <c r="I29" s="221" t="str">
        <f t="shared" si="9"/>
        <v/>
      </c>
      <c r="J29" s="136" t="str">
        <f t="shared" si="11"/>
        <v/>
      </c>
      <c r="K29" s="134" t="str">
        <f t="shared" si="2"/>
        <v/>
      </c>
      <c r="L29" s="134" t="str">
        <f t="shared" si="3"/>
        <v/>
      </c>
      <c r="M29" s="134" t="str">
        <f t="shared" si="4"/>
        <v/>
      </c>
      <c r="N29" s="136" t="str">
        <f t="shared" si="5"/>
        <v/>
      </c>
      <c r="O29" s="134" t="str">
        <f t="shared" si="6"/>
        <v/>
      </c>
      <c r="P29" s="134" t="str">
        <f t="shared" si="7"/>
        <v/>
      </c>
      <c r="Q29" s="134" t="str">
        <f t="shared" si="8"/>
        <v/>
      </c>
      <c r="R29" s="136" t="str">
        <f t="shared" si="10"/>
        <v/>
      </c>
    </row>
    <row r="30" spans="2:18" hidden="1" x14ac:dyDescent="0.25">
      <c r="B30" s="5">
        <v>27</v>
      </c>
      <c r="C30" s="6">
        <f>'RELACIÓN DE FACTURAS'!R34</f>
        <v>0</v>
      </c>
      <c r="D30" s="6">
        <f>'RELACIÓN DE FACTURAS'!Q34</f>
        <v>0</v>
      </c>
      <c r="E30" s="134">
        <f>'RELACIÓN DE FACTURAS'!V34</f>
        <v>0</v>
      </c>
      <c r="F30" s="134" t="str">
        <f>IF('RELACIÓN DE FACTURAS'!T34="","",IF('RELACIÓN DE FACTURAS'!T34="Obras","Obras","Serv. y Sum."))</f>
        <v/>
      </c>
      <c r="G30" s="134" t="str">
        <f>IF(C30=0,"",IF(AND(COUNTIF($C$4:C30,C30)=1,SUMIFS($E$4:$E$33,$C$4:$C$33,C30,$F$4:$F$33,"Serv. Y Sum.")&gt;=15000),C30,""))</f>
        <v/>
      </c>
      <c r="H30" s="134" t="str">
        <f t="shared" si="0"/>
        <v/>
      </c>
      <c r="I30" s="221" t="str">
        <f t="shared" si="9"/>
        <v/>
      </c>
      <c r="J30" s="136" t="str">
        <f t="shared" si="11"/>
        <v/>
      </c>
      <c r="K30" s="134" t="str">
        <f t="shared" si="2"/>
        <v/>
      </c>
      <c r="L30" s="134" t="str">
        <f t="shared" si="3"/>
        <v/>
      </c>
      <c r="M30" s="134" t="str">
        <f t="shared" si="4"/>
        <v/>
      </c>
      <c r="N30" s="136" t="str">
        <f t="shared" si="5"/>
        <v/>
      </c>
      <c r="O30" s="134" t="str">
        <f t="shared" si="6"/>
        <v/>
      </c>
      <c r="P30" s="134" t="str">
        <f t="shared" si="7"/>
        <v/>
      </c>
      <c r="Q30" s="134" t="str">
        <f t="shared" si="8"/>
        <v/>
      </c>
      <c r="R30" s="136" t="str">
        <f t="shared" si="10"/>
        <v/>
      </c>
    </row>
    <row r="31" spans="2:18" hidden="1" x14ac:dyDescent="0.25">
      <c r="B31" s="5">
        <v>28</v>
      </c>
      <c r="C31" s="6">
        <f>'RELACIÓN DE FACTURAS'!R35</f>
        <v>0</v>
      </c>
      <c r="D31" s="6">
        <f>'RELACIÓN DE FACTURAS'!Q35</f>
        <v>0</v>
      </c>
      <c r="E31" s="134">
        <f>'RELACIÓN DE FACTURAS'!V35</f>
        <v>0</v>
      </c>
      <c r="F31" s="134" t="str">
        <f>IF('RELACIÓN DE FACTURAS'!T35="","",IF('RELACIÓN DE FACTURAS'!T35="Obras","Obras","Serv. y Sum."))</f>
        <v/>
      </c>
      <c r="G31" s="134" t="str">
        <f>IF(C31=0,"",IF(AND(COUNTIF($C$4:C31,C31)=1,SUMIFS($E$4:$E$33,$C$4:$C$33,C31,$F$4:$F$33,"Serv. Y Sum.")&gt;=15000),C31,""))</f>
        <v/>
      </c>
      <c r="H31" s="134" t="str">
        <f t="shared" si="0"/>
        <v/>
      </c>
      <c r="I31" s="221" t="str">
        <f t="shared" si="9"/>
        <v/>
      </c>
      <c r="J31" s="136" t="str">
        <f t="shared" si="11"/>
        <v/>
      </c>
      <c r="K31" s="134" t="str">
        <f t="shared" si="2"/>
        <v/>
      </c>
      <c r="L31" s="134" t="str">
        <f t="shared" si="3"/>
        <v/>
      </c>
      <c r="M31" s="134" t="str">
        <f t="shared" si="4"/>
        <v/>
      </c>
      <c r="N31" s="136" t="str">
        <f t="shared" si="5"/>
        <v/>
      </c>
      <c r="O31" s="134" t="str">
        <f t="shared" si="6"/>
        <v/>
      </c>
      <c r="P31" s="134" t="str">
        <f t="shared" si="7"/>
        <v/>
      </c>
      <c r="Q31" s="134" t="str">
        <f t="shared" si="8"/>
        <v/>
      </c>
      <c r="R31" s="136" t="str">
        <f t="shared" si="10"/>
        <v/>
      </c>
    </row>
    <row r="32" spans="2:18" hidden="1" x14ac:dyDescent="0.25">
      <c r="B32" s="5">
        <v>29</v>
      </c>
      <c r="C32" s="6">
        <f>'RELACIÓN DE FACTURAS'!R46</f>
        <v>0</v>
      </c>
      <c r="D32" s="6">
        <f>'RELACIÓN DE FACTURAS'!Q46</f>
        <v>0</v>
      </c>
      <c r="E32" s="134">
        <f>'RELACIÓN DE FACTURAS'!V36</f>
        <v>0</v>
      </c>
      <c r="F32" s="134" t="str">
        <f>IF('RELACIÓN DE FACTURAS'!T36="","",IF('RELACIÓN DE FACTURAS'!T36="Obras","Obras","Serv. y Sum."))</f>
        <v/>
      </c>
      <c r="G32" s="134" t="str">
        <f>IF(C32=0,"",IF(AND(COUNTIF($C$4:C32,C32)=1,SUMIFS($E$4:$E$33,$C$4:$C$33,C32,$F$4:$F$33,"Serv. Y Sum.")&gt;=15000),C32,""))</f>
        <v/>
      </c>
      <c r="H32" s="134" t="str">
        <f t="shared" si="0"/>
        <v/>
      </c>
      <c r="I32" s="221" t="str">
        <f t="shared" si="9"/>
        <v/>
      </c>
      <c r="J32" s="136" t="str">
        <f t="shared" si="11"/>
        <v/>
      </c>
      <c r="K32" s="134" t="str">
        <f t="shared" si="2"/>
        <v/>
      </c>
      <c r="L32" s="134" t="str">
        <f t="shared" si="3"/>
        <v/>
      </c>
      <c r="M32" s="134" t="str">
        <f t="shared" si="4"/>
        <v/>
      </c>
      <c r="N32" s="136" t="str">
        <f t="shared" si="5"/>
        <v/>
      </c>
      <c r="O32" s="134" t="str">
        <f t="shared" si="6"/>
        <v/>
      </c>
      <c r="P32" s="134" t="str">
        <f t="shared" si="7"/>
        <v/>
      </c>
      <c r="Q32" s="134" t="str">
        <f t="shared" si="8"/>
        <v/>
      </c>
      <c r="R32" s="136" t="str">
        <f t="shared" si="10"/>
        <v/>
      </c>
    </row>
    <row r="33" spans="1:18" hidden="1" x14ac:dyDescent="0.25">
      <c r="B33" s="5">
        <v>30</v>
      </c>
      <c r="C33" s="6">
        <f>'RELACIÓN DE FACTURAS'!R47</f>
        <v>0</v>
      </c>
      <c r="D33" s="6">
        <f>'RELACIÓN DE FACTURAS'!Q47</f>
        <v>0</v>
      </c>
      <c r="E33" s="134">
        <f>'RELACIÓN DE FACTURAS'!V37</f>
        <v>0</v>
      </c>
      <c r="F33" s="134" t="str">
        <f>IF('RELACIÓN DE FACTURAS'!T37="","",IF('RELACIÓN DE FACTURAS'!T37="Obras","Obras","Serv. y Sum."))</f>
        <v/>
      </c>
      <c r="G33" s="134" t="str">
        <f>IF(C33=0,"",IF(AND(COUNTIF($C$4:C33,C33)=1,SUMIFS($E$4:$E$33,$C$4:$C$33,C33,$F$4:$F$33,"Serv. Y Sum.")&gt;=15000),C33,""))</f>
        <v/>
      </c>
      <c r="H33" s="134" t="str">
        <f t="shared" si="0"/>
        <v/>
      </c>
      <c r="I33" s="221" t="str">
        <f t="shared" si="9"/>
        <v/>
      </c>
      <c r="J33" s="136" t="str">
        <f t="shared" si="11"/>
        <v/>
      </c>
      <c r="K33" s="134" t="str">
        <f t="shared" si="2"/>
        <v/>
      </c>
      <c r="L33" s="134" t="str">
        <f t="shared" si="3"/>
        <v/>
      </c>
      <c r="M33" s="134" t="str">
        <f t="shared" si="4"/>
        <v/>
      </c>
      <c r="N33" s="136" t="str">
        <f t="shared" si="5"/>
        <v/>
      </c>
      <c r="O33" s="134" t="str">
        <f t="shared" si="6"/>
        <v/>
      </c>
      <c r="P33" s="134" t="str">
        <f t="shared" si="7"/>
        <v/>
      </c>
      <c r="Q33" s="134" t="str">
        <f t="shared" si="8"/>
        <v/>
      </c>
      <c r="R33" s="136" t="str">
        <f t="shared" si="10"/>
        <v/>
      </c>
    </row>
    <row r="34" spans="1:18" x14ac:dyDescent="0.25">
      <c r="E34" s="132"/>
      <c r="F34" s="132"/>
      <c r="G34" s="132"/>
      <c r="H34" s="132"/>
      <c r="I34" s="132"/>
      <c r="J34" s="187"/>
      <c r="K34" s="132"/>
      <c r="L34" s="132"/>
      <c r="M34" s="132"/>
      <c r="N34" s="187"/>
      <c r="O34" s="132"/>
      <c r="P34" s="132"/>
      <c r="Q34" s="132"/>
      <c r="R34" s="187"/>
    </row>
    <row r="35" spans="1:18" x14ac:dyDescent="0.25">
      <c r="E35" s="132"/>
      <c r="F35" s="132"/>
      <c r="G35" s="132"/>
      <c r="H35" s="132"/>
      <c r="I35" s="132"/>
      <c r="J35" s="187"/>
      <c r="K35" s="132"/>
      <c r="L35" s="132"/>
      <c r="M35" s="132"/>
      <c r="N35" s="187"/>
      <c r="O35" s="132"/>
      <c r="P35" s="132"/>
      <c r="Q35" s="132"/>
      <c r="R35" s="187"/>
    </row>
    <row r="36" spans="1:18" x14ac:dyDescent="0.25">
      <c r="E36" s="132"/>
      <c r="F36" s="132"/>
      <c r="G36" s="132"/>
      <c r="H36" s="132"/>
      <c r="I36" s="132"/>
      <c r="J36" s="187"/>
      <c r="K36" s="132"/>
      <c r="L36" s="132"/>
      <c r="M36" s="132"/>
      <c r="N36" s="187"/>
      <c r="O36" s="132"/>
      <c r="P36" s="132"/>
      <c r="Q36" s="132"/>
      <c r="R36" s="187"/>
    </row>
    <row r="37" spans="1:18" x14ac:dyDescent="0.25">
      <c r="E37" s="132"/>
      <c r="F37" s="132"/>
      <c r="G37" s="132"/>
      <c r="H37" s="132"/>
      <c r="I37" s="132"/>
      <c r="J37" s="187"/>
      <c r="K37" s="132"/>
      <c r="L37" s="132"/>
      <c r="M37" s="132"/>
      <c r="N37" s="187"/>
      <c r="O37" s="132"/>
      <c r="P37" s="132"/>
      <c r="Q37" s="132"/>
      <c r="R37" s="187"/>
    </row>
    <row r="38" spans="1:18" x14ac:dyDescent="0.25">
      <c r="E38" s="132"/>
      <c r="F38" s="132"/>
      <c r="G38" s="132"/>
      <c r="H38" s="132"/>
      <c r="I38" s="132"/>
      <c r="J38" s="187"/>
      <c r="K38" s="132"/>
      <c r="L38" s="132"/>
      <c r="M38" s="132"/>
      <c r="N38" s="187"/>
      <c r="O38" s="132"/>
      <c r="P38" s="132"/>
      <c r="Q38" s="132"/>
      <c r="R38" s="187"/>
    </row>
    <row r="39" spans="1:18" x14ac:dyDescent="0.25">
      <c r="E39" s="132"/>
      <c r="F39" s="132"/>
      <c r="G39" s="132"/>
      <c r="H39" s="132"/>
      <c r="I39" s="132"/>
      <c r="J39" s="187"/>
      <c r="K39" s="132"/>
      <c r="L39" s="132"/>
      <c r="M39" s="132"/>
      <c r="N39" s="187"/>
      <c r="O39" s="132"/>
      <c r="P39" s="132"/>
      <c r="Q39" s="132"/>
      <c r="R39" s="187"/>
    </row>
    <row r="40" spans="1:18" x14ac:dyDescent="0.25">
      <c r="E40" s="132"/>
      <c r="F40" s="132"/>
      <c r="G40" s="132"/>
      <c r="H40" s="132"/>
      <c r="I40" s="132"/>
      <c r="J40" s="187"/>
      <c r="K40" s="132"/>
      <c r="L40" s="132"/>
      <c r="M40" s="132"/>
      <c r="N40" s="187"/>
      <c r="O40" s="132"/>
      <c r="P40" s="132"/>
      <c r="Q40" s="132"/>
      <c r="R40" s="187"/>
    </row>
    <row r="41" spans="1:18" ht="13.5" customHeight="1" x14ac:dyDescent="0.25">
      <c r="B41" s="274" t="s">
        <v>187</v>
      </c>
      <c r="C41" s="274"/>
      <c r="D41" s="274"/>
      <c r="E41" s="274"/>
      <c r="F41" s="274"/>
      <c r="G41" s="274"/>
      <c r="H41" s="133"/>
      <c r="I41" s="133"/>
      <c r="J41" s="133"/>
      <c r="K41" s="133"/>
      <c r="L41" s="133"/>
      <c r="M41" s="133"/>
      <c r="N41" s="133"/>
      <c r="O41" s="133"/>
      <c r="P41" s="133"/>
      <c r="Q41" s="133"/>
      <c r="R41" s="133"/>
    </row>
    <row r="42" spans="1:18" x14ac:dyDescent="0.25">
      <c r="A42" s="133"/>
      <c r="B42" s="274"/>
      <c r="C42" s="274"/>
      <c r="D42" s="274"/>
      <c r="E42" s="274"/>
      <c r="F42" s="274"/>
      <c r="G42" s="274"/>
      <c r="H42" s="133"/>
      <c r="I42" s="133"/>
      <c r="J42" s="133"/>
      <c r="K42" s="133"/>
      <c r="L42" s="133"/>
      <c r="M42" s="133"/>
      <c r="N42" s="133"/>
      <c r="O42" s="133"/>
      <c r="P42" s="133"/>
      <c r="Q42" s="133"/>
      <c r="R42" s="133"/>
    </row>
    <row r="43" spans="1:18" x14ac:dyDescent="0.25">
      <c r="A43" s="133"/>
      <c r="B43" s="274"/>
      <c r="C43" s="274"/>
      <c r="D43" s="274"/>
      <c r="E43" s="274"/>
      <c r="F43" s="274"/>
      <c r="G43" s="274"/>
      <c r="H43" s="133"/>
      <c r="I43" s="133"/>
      <c r="J43" s="133"/>
      <c r="K43" s="133"/>
      <c r="L43" s="133"/>
      <c r="M43" s="133"/>
      <c r="N43" s="133"/>
      <c r="O43" s="133"/>
      <c r="P43" s="133"/>
      <c r="Q43" s="133"/>
      <c r="R43" s="133"/>
    </row>
    <row r="44" spans="1:18" x14ac:dyDescent="0.25">
      <c r="A44" s="133"/>
      <c r="B44" s="274"/>
      <c r="C44" s="274"/>
      <c r="D44" s="274"/>
      <c r="E44" s="274"/>
      <c r="F44" s="274"/>
      <c r="G44" s="274"/>
      <c r="H44" s="133"/>
      <c r="I44" s="133"/>
      <c r="J44" s="133"/>
      <c r="K44" s="133"/>
      <c r="L44" s="133"/>
      <c r="M44" s="133"/>
      <c r="N44" s="133"/>
      <c r="O44" s="133"/>
      <c r="P44" s="133"/>
      <c r="Q44" s="133"/>
      <c r="R44" s="133"/>
    </row>
    <row r="45" spans="1:18" x14ac:dyDescent="0.25">
      <c r="B45" s="274"/>
      <c r="C45" s="274"/>
      <c r="D45" s="274"/>
      <c r="E45" s="274"/>
      <c r="F45" s="274"/>
      <c r="G45" s="274"/>
      <c r="H45" s="133"/>
      <c r="I45" s="133"/>
      <c r="J45" s="133"/>
    </row>
    <row r="46" spans="1:18" ht="14.25" thickBot="1" x14ac:dyDescent="0.3"/>
    <row r="47" spans="1:18" s="59" customFormat="1" ht="64.5" thickBot="1" x14ac:dyDescent="0.25">
      <c r="B47" s="139" t="s">
        <v>0</v>
      </c>
      <c r="C47" s="140" t="s">
        <v>1</v>
      </c>
      <c r="D47" s="141" t="s">
        <v>96</v>
      </c>
      <c r="E47" s="141" t="s">
        <v>107</v>
      </c>
      <c r="F47" s="142" t="s">
        <v>108</v>
      </c>
    </row>
    <row r="48" spans="1:18" ht="9.9499999999999993" customHeight="1" x14ac:dyDescent="0.25">
      <c r="I48" s="59"/>
      <c r="K48" s="59"/>
    </row>
    <row r="49" spans="2:11" ht="20.100000000000001" customHeight="1" x14ac:dyDescent="0.25">
      <c r="B49" s="4" t="str">
        <f t="shared" ref="B49:E50" si="12">IF(N4="","",N4)</f>
        <v/>
      </c>
      <c r="C49" s="1" t="str">
        <f t="shared" si="12"/>
        <v/>
      </c>
      <c r="D49" s="201" t="str">
        <f t="shared" si="12"/>
        <v/>
      </c>
      <c r="E49" s="202" t="str">
        <f t="shared" si="12"/>
        <v/>
      </c>
      <c r="F49" s="4" t="str">
        <f t="shared" ref="F49" si="13">IF(R4="","",R4)</f>
        <v/>
      </c>
      <c r="I49" s="59"/>
      <c r="K49" s="59"/>
    </row>
    <row r="50" spans="2:11" ht="20.100000000000001" customHeight="1" x14ac:dyDescent="0.25">
      <c r="B50" s="4" t="str">
        <f t="shared" si="12"/>
        <v/>
      </c>
      <c r="C50" s="1" t="str">
        <f t="shared" si="12"/>
        <v/>
      </c>
      <c r="D50" s="1" t="str">
        <f t="shared" si="12"/>
        <v/>
      </c>
      <c r="E50" s="202" t="str">
        <f t="shared" si="12"/>
        <v/>
      </c>
      <c r="F50" s="4" t="str">
        <f>IF(R5="","",R5)</f>
        <v/>
      </c>
      <c r="I50" s="59"/>
      <c r="K50" s="59"/>
    </row>
    <row r="51" spans="2:11" ht="20.100000000000001" customHeight="1" x14ac:dyDescent="0.25">
      <c r="B51" s="4" t="str">
        <f t="shared" ref="B51:B78" si="14">IF(N6="","",N6)</f>
        <v/>
      </c>
      <c r="C51" s="1" t="str">
        <f t="shared" ref="C51:C78" si="15">IF(O6="","",O6)</f>
        <v/>
      </c>
      <c r="D51" s="1" t="str">
        <f t="shared" ref="D51:D78" si="16">IF(P6="","",P6)</f>
        <v/>
      </c>
      <c r="E51" s="202" t="str">
        <f t="shared" ref="E51:E78" si="17">IF(Q6="","",Q6)</f>
        <v/>
      </c>
      <c r="F51" s="4" t="str">
        <f t="shared" ref="F51:F78" si="18">IF(R6="","",R6)</f>
        <v/>
      </c>
      <c r="I51" s="59"/>
      <c r="K51" s="59"/>
    </row>
    <row r="52" spans="2:11" ht="20.100000000000001" customHeight="1" x14ac:dyDescent="0.25">
      <c r="B52" s="4" t="str">
        <f t="shared" si="14"/>
        <v/>
      </c>
      <c r="C52" s="1" t="str">
        <f t="shared" si="15"/>
        <v/>
      </c>
      <c r="D52" s="1" t="str">
        <f t="shared" si="16"/>
        <v/>
      </c>
      <c r="E52" s="202" t="str">
        <f t="shared" si="17"/>
        <v/>
      </c>
      <c r="F52" s="4" t="str">
        <f t="shared" si="18"/>
        <v/>
      </c>
      <c r="I52" s="59"/>
      <c r="K52" s="59"/>
    </row>
    <row r="53" spans="2:11" ht="20.100000000000001" customHeight="1" x14ac:dyDescent="0.25">
      <c r="B53" s="4" t="str">
        <f t="shared" si="14"/>
        <v/>
      </c>
      <c r="C53" s="1" t="str">
        <f t="shared" si="15"/>
        <v/>
      </c>
      <c r="D53" s="1" t="str">
        <f t="shared" si="16"/>
        <v/>
      </c>
      <c r="E53" s="202" t="str">
        <f t="shared" si="17"/>
        <v/>
      </c>
      <c r="F53" s="4" t="str">
        <f t="shared" si="18"/>
        <v/>
      </c>
      <c r="I53" s="59"/>
      <c r="K53" s="59"/>
    </row>
    <row r="54" spans="2:11" ht="20.100000000000001" customHeight="1" x14ac:dyDescent="0.25">
      <c r="B54" s="4" t="str">
        <f t="shared" si="14"/>
        <v/>
      </c>
      <c r="C54" s="1" t="str">
        <f t="shared" si="15"/>
        <v/>
      </c>
      <c r="D54" s="1" t="str">
        <f t="shared" si="16"/>
        <v/>
      </c>
      <c r="E54" s="202" t="str">
        <f t="shared" si="17"/>
        <v/>
      </c>
      <c r="F54" s="4" t="str">
        <f t="shared" si="18"/>
        <v/>
      </c>
      <c r="I54" s="59"/>
    </row>
    <row r="55" spans="2:11" ht="20.100000000000001" customHeight="1" x14ac:dyDescent="0.25">
      <c r="B55" s="4" t="str">
        <f t="shared" si="14"/>
        <v/>
      </c>
      <c r="C55" s="1" t="str">
        <f t="shared" si="15"/>
        <v/>
      </c>
      <c r="D55" s="1" t="str">
        <f t="shared" si="16"/>
        <v/>
      </c>
      <c r="E55" s="202" t="str">
        <f t="shared" si="17"/>
        <v/>
      </c>
      <c r="F55" s="4" t="str">
        <f t="shared" si="18"/>
        <v/>
      </c>
      <c r="I55" s="59"/>
    </row>
    <row r="56" spans="2:11" ht="20.100000000000001" customHeight="1" x14ac:dyDescent="0.25">
      <c r="B56" s="4" t="str">
        <f t="shared" si="14"/>
        <v/>
      </c>
      <c r="C56" s="1" t="str">
        <f t="shared" si="15"/>
        <v/>
      </c>
      <c r="D56" s="1" t="str">
        <f t="shared" si="16"/>
        <v/>
      </c>
      <c r="E56" s="202" t="str">
        <f t="shared" si="17"/>
        <v/>
      </c>
      <c r="F56" s="4" t="str">
        <f t="shared" si="18"/>
        <v/>
      </c>
      <c r="I56" s="59"/>
    </row>
    <row r="57" spans="2:11" ht="20.100000000000001" customHeight="1" x14ac:dyDescent="0.25">
      <c r="B57" s="4" t="str">
        <f t="shared" si="14"/>
        <v/>
      </c>
      <c r="C57" s="1" t="str">
        <f t="shared" si="15"/>
        <v/>
      </c>
      <c r="D57" s="1" t="str">
        <f t="shared" si="16"/>
        <v/>
      </c>
      <c r="E57" s="202" t="str">
        <f t="shared" si="17"/>
        <v/>
      </c>
      <c r="F57" s="4" t="str">
        <f t="shared" si="18"/>
        <v/>
      </c>
      <c r="I57" s="59"/>
    </row>
    <row r="58" spans="2:11" ht="20.100000000000001" customHeight="1" x14ac:dyDescent="0.25">
      <c r="B58" s="4" t="str">
        <f t="shared" si="14"/>
        <v/>
      </c>
      <c r="C58" s="1" t="str">
        <f t="shared" si="15"/>
        <v/>
      </c>
      <c r="D58" s="1" t="str">
        <f t="shared" si="16"/>
        <v/>
      </c>
      <c r="E58" s="202" t="str">
        <f t="shared" si="17"/>
        <v/>
      </c>
      <c r="F58" s="4" t="str">
        <f t="shared" si="18"/>
        <v/>
      </c>
      <c r="I58" s="59"/>
    </row>
    <row r="59" spans="2:11" ht="20.100000000000001" customHeight="1" x14ac:dyDescent="0.25">
      <c r="B59" s="4" t="str">
        <f t="shared" si="14"/>
        <v/>
      </c>
      <c r="C59" s="1" t="str">
        <f t="shared" si="15"/>
        <v/>
      </c>
      <c r="D59" s="1" t="str">
        <f t="shared" si="16"/>
        <v/>
      </c>
      <c r="E59" s="202" t="str">
        <f t="shared" si="17"/>
        <v/>
      </c>
      <c r="F59" s="4" t="str">
        <f t="shared" si="18"/>
        <v/>
      </c>
      <c r="I59" s="59"/>
    </row>
    <row r="60" spans="2:11" ht="20.100000000000001" customHeight="1" x14ac:dyDescent="0.25">
      <c r="B60" s="4" t="str">
        <f t="shared" si="14"/>
        <v/>
      </c>
      <c r="C60" s="1" t="str">
        <f t="shared" si="15"/>
        <v/>
      </c>
      <c r="D60" s="1" t="str">
        <f t="shared" si="16"/>
        <v/>
      </c>
      <c r="E60" s="202" t="str">
        <f t="shared" si="17"/>
        <v/>
      </c>
      <c r="F60" s="4" t="str">
        <f t="shared" si="18"/>
        <v/>
      </c>
      <c r="I60" s="59"/>
    </row>
    <row r="61" spans="2:11" ht="20.100000000000001" customHeight="1" x14ac:dyDescent="0.25">
      <c r="B61" s="4" t="str">
        <f t="shared" si="14"/>
        <v/>
      </c>
      <c r="C61" s="1" t="str">
        <f t="shared" si="15"/>
        <v/>
      </c>
      <c r="D61" s="1" t="str">
        <f t="shared" si="16"/>
        <v/>
      </c>
      <c r="E61" s="202" t="str">
        <f t="shared" si="17"/>
        <v/>
      </c>
      <c r="F61" s="4" t="str">
        <f t="shared" si="18"/>
        <v/>
      </c>
      <c r="I61" s="59"/>
    </row>
    <row r="62" spans="2:11" ht="20.100000000000001" customHeight="1" x14ac:dyDescent="0.25">
      <c r="B62" s="4" t="str">
        <f t="shared" si="14"/>
        <v/>
      </c>
      <c r="C62" s="1" t="str">
        <f t="shared" si="15"/>
        <v/>
      </c>
      <c r="D62" s="1" t="str">
        <f t="shared" si="16"/>
        <v/>
      </c>
      <c r="E62" s="202" t="str">
        <f t="shared" si="17"/>
        <v/>
      </c>
      <c r="F62" s="4" t="str">
        <f t="shared" si="18"/>
        <v/>
      </c>
      <c r="I62" s="59"/>
    </row>
    <row r="63" spans="2:11" ht="20.100000000000001" customHeight="1" x14ac:dyDescent="0.25">
      <c r="B63" s="4" t="str">
        <f t="shared" si="14"/>
        <v/>
      </c>
      <c r="C63" s="1" t="str">
        <f t="shared" si="15"/>
        <v/>
      </c>
      <c r="D63" s="1" t="str">
        <f t="shared" si="16"/>
        <v/>
      </c>
      <c r="E63" s="202" t="str">
        <f t="shared" si="17"/>
        <v/>
      </c>
      <c r="F63" s="4" t="str">
        <f t="shared" si="18"/>
        <v/>
      </c>
      <c r="I63" s="59"/>
    </row>
    <row r="64" spans="2:11" ht="20.100000000000001" customHeight="1" x14ac:dyDescent="0.25">
      <c r="B64" s="4" t="str">
        <f t="shared" si="14"/>
        <v/>
      </c>
      <c r="C64" s="1" t="str">
        <f t="shared" si="15"/>
        <v/>
      </c>
      <c r="D64" s="1" t="str">
        <f t="shared" si="16"/>
        <v/>
      </c>
      <c r="E64" s="202" t="str">
        <f t="shared" si="17"/>
        <v/>
      </c>
      <c r="F64" s="4" t="str">
        <f t="shared" si="18"/>
        <v/>
      </c>
      <c r="I64" s="59"/>
    </row>
    <row r="65" spans="2:9" ht="20.100000000000001" customHeight="1" x14ac:dyDescent="0.25">
      <c r="B65" s="4" t="str">
        <f t="shared" si="14"/>
        <v/>
      </c>
      <c r="C65" s="1" t="str">
        <f t="shared" si="15"/>
        <v/>
      </c>
      <c r="D65" s="1" t="str">
        <f t="shared" si="16"/>
        <v/>
      </c>
      <c r="E65" s="202" t="str">
        <f t="shared" si="17"/>
        <v/>
      </c>
      <c r="F65" s="4" t="str">
        <f t="shared" si="18"/>
        <v/>
      </c>
      <c r="I65" s="59"/>
    </row>
    <row r="66" spans="2:9" ht="20.100000000000001" customHeight="1" x14ac:dyDescent="0.25">
      <c r="B66" s="4" t="str">
        <f t="shared" si="14"/>
        <v/>
      </c>
      <c r="C66" s="1" t="str">
        <f t="shared" si="15"/>
        <v/>
      </c>
      <c r="D66" s="1" t="str">
        <f t="shared" si="16"/>
        <v/>
      </c>
      <c r="E66" s="202" t="str">
        <f t="shared" si="17"/>
        <v/>
      </c>
      <c r="F66" s="4" t="str">
        <f t="shared" si="18"/>
        <v/>
      </c>
      <c r="I66" s="59"/>
    </row>
    <row r="67" spans="2:9" ht="20.100000000000001" customHeight="1" x14ac:dyDescent="0.25">
      <c r="B67" s="4" t="str">
        <f t="shared" si="14"/>
        <v/>
      </c>
      <c r="C67" s="1" t="str">
        <f t="shared" si="15"/>
        <v/>
      </c>
      <c r="D67" s="1" t="str">
        <f t="shared" si="16"/>
        <v/>
      </c>
      <c r="E67" s="202" t="str">
        <f t="shared" si="17"/>
        <v/>
      </c>
      <c r="F67" s="4" t="str">
        <f t="shared" si="18"/>
        <v/>
      </c>
      <c r="I67" s="59"/>
    </row>
    <row r="68" spans="2:9" ht="20.100000000000001" customHeight="1" x14ac:dyDescent="0.25">
      <c r="B68" s="4" t="str">
        <f t="shared" si="14"/>
        <v/>
      </c>
      <c r="C68" s="1" t="str">
        <f t="shared" si="15"/>
        <v/>
      </c>
      <c r="D68" s="1" t="str">
        <f t="shared" si="16"/>
        <v/>
      </c>
      <c r="E68" s="202" t="str">
        <f t="shared" si="17"/>
        <v/>
      </c>
      <c r="F68" s="4" t="str">
        <f t="shared" si="18"/>
        <v/>
      </c>
      <c r="I68" s="59"/>
    </row>
    <row r="69" spans="2:9" ht="20.100000000000001" customHeight="1" x14ac:dyDescent="0.25">
      <c r="B69" s="4" t="str">
        <f t="shared" si="14"/>
        <v/>
      </c>
      <c r="C69" s="1" t="str">
        <f t="shared" si="15"/>
        <v/>
      </c>
      <c r="D69" s="1" t="str">
        <f t="shared" si="16"/>
        <v/>
      </c>
      <c r="E69" s="202" t="str">
        <f t="shared" si="17"/>
        <v/>
      </c>
      <c r="F69" s="4" t="str">
        <f t="shared" si="18"/>
        <v/>
      </c>
      <c r="I69" s="59"/>
    </row>
    <row r="70" spans="2:9" ht="20.100000000000001" customHeight="1" x14ac:dyDescent="0.25">
      <c r="B70" s="4" t="str">
        <f t="shared" si="14"/>
        <v/>
      </c>
      <c r="C70" s="1" t="str">
        <f t="shared" si="15"/>
        <v/>
      </c>
      <c r="D70" s="1" t="str">
        <f t="shared" si="16"/>
        <v/>
      </c>
      <c r="E70" s="202" t="str">
        <f t="shared" si="17"/>
        <v/>
      </c>
      <c r="F70" s="4" t="str">
        <f t="shared" si="18"/>
        <v/>
      </c>
      <c r="I70" s="59"/>
    </row>
    <row r="71" spans="2:9" ht="20.100000000000001" customHeight="1" x14ac:dyDescent="0.25">
      <c r="B71" s="4" t="str">
        <f t="shared" si="14"/>
        <v/>
      </c>
      <c r="C71" s="1" t="str">
        <f t="shared" si="15"/>
        <v/>
      </c>
      <c r="D71" s="1" t="str">
        <f t="shared" si="16"/>
        <v/>
      </c>
      <c r="E71" s="202" t="str">
        <f t="shared" si="17"/>
        <v/>
      </c>
      <c r="F71" s="4" t="str">
        <f t="shared" si="18"/>
        <v/>
      </c>
      <c r="I71" s="59"/>
    </row>
    <row r="72" spans="2:9" ht="20.100000000000001" customHeight="1" x14ac:dyDescent="0.25">
      <c r="B72" s="4" t="str">
        <f t="shared" si="14"/>
        <v/>
      </c>
      <c r="C72" s="1" t="str">
        <f t="shared" si="15"/>
        <v/>
      </c>
      <c r="D72" s="1" t="str">
        <f t="shared" si="16"/>
        <v/>
      </c>
      <c r="E72" s="202" t="str">
        <f t="shared" si="17"/>
        <v/>
      </c>
      <c r="F72" s="4" t="str">
        <f t="shared" si="18"/>
        <v/>
      </c>
      <c r="I72" s="59"/>
    </row>
    <row r="73" spans="2:9" ht="20.100000000000001" customHeight="1" x14ac:dyDescent="0.25">
      <c r="B73" s="4" t="str">
        <f t="shared" si="14"/>
        <v/>
      </c>
      <c r="C73" s="1" t="str">
        <f t="shared" si="15"/>
        <v/>
      </c>
      <c r="D73" s="1" t="str">
        <f t="shared" si="16"/>
        <v/>
      </c>
      <c r="E73" s="202" t="str">
        <f t="shared" si="17"/>
        <v/>
      </c>
      <c r="F73" s="4" t="str">
        <f t="shared" si="18"/>
        <v/>
      </c>
      <c r="I73" s="59"/>
    </row>
    <row r="74" spans="2:9" ht="20.100000000000001" customHeight="1" x14ac:dyDescent="0.25">
      <c r="B74" s="4" t="str">
        <f t="shared" si="14"/>
        <v/>
      </c>
      <c r="C74" s="1" t="str">
        <f t="shared" si="15"/>
        <v/>
      </c>
      <c r="D74" s="1" t="str">
        <f t="shared" si="16"/>
        <v/>
      </c>
      <c r="E74" s="202" t="str">
        <f t="shared" si="17"/>
        <v/>
      </c>
      <c r="F74" s="4" t="str">
        <f t="shared" si="18"/>
        <v/>
      </c>
      <c r="I74" s="59"/>
    </row>
    <row r="75" spans="2:9" ht="20.100000000000001" customHeight="1" x14ac:dyDescent="0.25">
      <c r="B75" s="4" t="str">
        <f t="shared" si="14"/>
        <v/>
      </c>
      <c r="C75" s="1" t="str">
        <f t="shared" si="15"/>
        <v/>
      </c>
      <c r="D75" s="1" t="str">
        <f t="shared" si="16"/>
        <v/>
      </c>
      <c r="E75" s="202" t="str">
        <f t="shared" si="17"/>
        <v/>
      </c>
      <c r="F75" s="4" t="str">
        <f t="shared" si="18"/>
        <v/>
      </c>
      <c r="I75" s="59"/>
    </row>
    <row r="76" spans="2:9" ht="20.100000000000001" customHeight="1" x14ac:dyDescent="0.25">
      <c r="B76" s="4" t="str">
        <f t="shared" si="14"/>
        <v/>
      </c>
      <c r="C76" s="1" t="str">
        <f t="shared" si="15"/>
        <v/>
      </c>
      <c r="D76" s="1" t="str">
        <f t="shared" si="16"/>
        <v/>
      </c>
      <c r="E76" s="202" t="str">
        <f t="shared" si="17"/>
        <v/>
      </c>
      <c r="F76" s="4" t="str">
        <f t="shared" si="18"/>
        <v/>
      </c>
      <c r="I76" s="59"/>
    </row>
    <row r="77" spans="2:9" ht="20.100000000000001" customHeight="1" x14ac:dyDescent="0.25">
      <c r="B77" s="4" t="str">
        <f t="shared" si="14"/>
        <v/>
      </c>
      <c r="C77" s="1" t="str">
        <f t="shared" si="15"/>
        <v/>
      </c>
      <c r="D77" s="1" t="str">
        <f t="shared" si="16"/>
        <v/>
      </c>
      <c r="E77" s="202" t="str">
        <f t="shared" si="17"/>
        <v/>
      </c>
      <c r="F77" s="4" t="str">
        <f t="shared" si="18"/>
        <v/>
      </c>
      <c r="I77" s="59"/>
    </row>
    <row r="78" spans="2:9" ht="20.100000000000001" customHeight="1" x14ac:dyDescent="0.25">
      <c r="B78" s="4" t="str">
        <f t="shared" si="14"/>
        <v/>
      </c>
      <c r="C78" s="1" t="str">
        <f t="shared" si="15"/>
        <v/>
      </c>
      <c r="D78" s="1" t="str">
        <f t="shared" si="16"/>
        <v/>
      </c>
      <c r="E78" s="202" t="str">
        <f t="shared" si="17"/>
        <v/>
      </c>
      <c r="F78" s="4" t="str">
        <f t="shared" si="18"/>
        <v/>
      </c>
      <c r="I78" s="59"/>
    </row>
    <row r="79" spans="2:9" s="200" customFormat="1" x14ac:dyDescent="0.25"/>
  </sheetData>
  <sheetProtection algorithmName="SHA-512" hashValue="0RaIYtTvLHAEC/LPMieIh1r35TpUf+Y5E/QZk+0HW+jmuLA4rPCZxiG623hLqrlWPKVmGDVcC2D4fAvIWA7Oeg==" saltValue="HgeB0oHzdk/+lK0F60U5wg==" spinCount="100000" sheet="1" objects="1" scenarios="1" selectLockedCells="1"/>
  <mergeCells count="3">
    <mergeCell ref="J2:M2"/>
    <mergeCell ref="N2:R2"/>
    <mergeCell ref="B41:G45"/>
  </mergeCells>
  <conditionalFormatting sqref="B49:F78">
    <cfRule type="expression" dxfId="43" priority="2">
      <formula>$B49&lt;&gt;""</formula>
    </cfRule>
  </conditionalFormatting>
  <pageMargins left="0.59055118110236227" right="0.59055118110236227"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E8BD-E363-4B60-82C1-B2F00A33E0A3}">
  <dimension ref="A2:R79"/>
  <sheetViews>
    <sheetView showGridLines="0" workbookViewId="0"/>
  </sheetViews>
  <sheetFormatPr baseColWidth="10" defaultRowHeight="13.5" x14ac:dyDescent="0.25"/>
  <cols>
    <col min="1" max="1" width="5.7109375" style="5" customWidth="1"/>
    <col min="2" max="2" width="7.42578125" style="5" bestFit="1" customWidth="1"/>
    <col min="3" max="3" width="35.7109375" style="5" customWidth="1"/>
    <col min="4" max="7" width="13.7109375" style="5" customWidth="1"/>
    <col min="8" max="8" width="11.42578125" style="5"/>
    <col min="9" max="9" width="26.7109375" style="5" customWidth="1"/>
    <col min="10" max="16384" width="11.42578125" style="5"/>
  </cols>
  <sheetData>
    <row r="2" spans="2:18" hidden="1" x14ac:dyDescent="0.25">
      <c r="J2" s="273" t="s">
        <v>188</v>
      </c>
      <c r="K2" s="273"/>
      <c r="L2" s="273"/>
      <c r="M2" s="273"/>
      <c r="N2" s="273" t="s">
        <v>189</v>
      </c>
      <c r="O2" s="273"/>
      <c r="P2" s="273"/>
      <c r="Q2" s="273"/>
      <c r="R2" s="273"/>
    </row>
    <row r="3" spans="2:18" hidden="1" x14ac:dyDescent="0.25">
      <c r="C3" s="5" t="s">
        <v>91</v>
      </c>
      <c r="D3" s="5" t="s">
        <v>1</v>
      </c>
      <c r="E3" s="5" t="s">
        <v>81</v>
      </c>
      <c r="F3" s="5" t="s">
        <v>185</v>
      </c>
      <c r="G3" s="5" t="s">
        <v>186</v>
      </c>
      <c r="H3" s="5" t="s">
        <v>81</v>
      </c>
      <c r="I3" s="5" t="s">
        <v>197</v>
      </c>
      <c r="J3" s="5" t="s">
        <v>0</v>
      </c>
      <c r="K3" s="5" t="s">
        <v>1</v>
      </c>
      <c r="L3" s="5" t="s">
        <v>91</v>
      </c>
      <c r="M3" s="5" t="s">
        <v>81</v>
      </c>
      <c r="N3" s="5" t="s">
        <v>0</v>
      </c>
      <c r="O3" s="5" t="s">
        <v>1</v>
      </c>
      <c r="P3" s="5" t="s">
        <v>91</v>
      </c>
      <c r="Q3" s="5" t="s">
        <v>81</v>
      </c>
      <c r="R3" s="5" t="s">
        <v>93</v>
      </c>
    </row>
    <row r="4" spans="2:18" hidden="1" x14ac:dyDescent="0.25">
      <c r="B4" s="5">
        <v>1</v>
      </c>
      <c r="C4" s="6">
        <f>'RELACIÓN DE FACTURAS'!R8</f>
        <v>0</v>
      </c>
      <c r="D4" s="6">
        <f>'RELACIÓN DE FACTURAS'!Q8</f>
        <v>0</v>
      </c>
      <c r="E4" s="134">
        <f>'RELACIÓN DE FACTURAS'!V8</f>
        <v>0</v>
      </c>
      <c r="F4" s="134" t="str">
        <f>IF('RELACIÓN DE FACTURAS'!T8="","",IF('RELACIÓN DE FACTURAS'!T8="Obras","Obras","Serv. y Sum."))</f>
        <v/>
      </c>
      <c r="G4" s="135" t="str">
        <f>IF(C4=0,"",IF(SUMIFS($E$4:$E$33,$C$4:$C$33,C4,$F$4:$F$33,"Obras")&gt;=40000,C4,""))</f>
        <v/>
      </c>
      <c r="H4" s="134" t="str">
        <f t="shared" ref="H4:H33" si="0">IF(SUMIF($C$4:$C$33,G4,$E$4:$E$33)&lt;15000,"",SUMIF($C$4:$C$33,G4,$E$4:$E$33))</f>
        <v/>
      </c>
      <c r="I4" s="221" t="str">
        <f>IF(H4="","",IF(COUNT(H4,$H$4:$H$33)&gt;1,H4+(30-B4)/100000,H4))</f>
        <v/>
      </c>
      <c r="J4" s="136" t="str">
        <f t="shared" ref="J4:J5" si="1">IFERROR(_xlfn.RANK.EQ(I4,$I$4:$I$33),"")</f>
        <v/>
      </c>
      <c r="K4" s="134" t="str">
        <f t="shared" ref="K4:K33" si="2">IF(J4="","",D4)</f>
        <v/>
      </c>
      <c r="L4" s="134" t="str">
        <f t="shared" ref="L4:L33" si="3">IF(J4="","",C4)</f>
        <v/>
      </c>
      <c r="M4" s="134" t="str">
        <f t="shared" ref="M4:M33" si="4">IF(J4="","",H4)</f>
        <v/>
      </c>
      <c r="N4" s="136" t="str">
        <f t="shared" ref="N4:N33" si="5">IF(O4&lt;&gt;"",B4,"")</f>
        <v/>
      </c>
      <c r="O4" s="134" t="str">
        <f t="shared" ref="O4:O33" si="6">IF(IFERROR(VLOOKUP(B4,$J$4:$M$33,2,0),"")="","",VLOOKUP(B4,$J$4:$M$33,2,0))</f>
        <v/>
      </c>
      <c r="P4" s="134" t="str">
        <f t="shared" ref="P4:P33" si="7">IF(IFERROR(VLOOKUP(B4,$J$4:$M$33,3,0),"")="","",VLOOKUP(B4,$J$4:$M$33,3,0))</f>
        <v/>
      </c>
      <c r="Q4" s="134" t="str">
        <f t="shared" ref="Q4:Q33" si="8">IF(IFERROR(VLOOKUP(B4,$J$4:$M$33,4,0),"")="","",VLOOKUP(B4,$J$4:$M$33,4,0))</f>
        <v/>
      </c>
      <c r="R4" s="136" t="str">
        <f>IF(COUNTIF($C$4:$C$33,P4)=0,"",COUNTIF($C$4:$C$33,P4))</f>
        <v/>
      </c>
    </row>
    <row r="5" spans="2:18" hidden="1" x14ac:dyDescent="0.25">
      <c r="B5" s="5">
        <v>2</v>
      </c>
      <c r="C5" s="6">
        <f>'RELACIÓN DE FACTURAS'!R9</f>
        <v>0</v>
      </c>
      <c r="D5" s="6">
        <f>'RELACIÓN DE FACTURAS'!Q9</f>
        <v>0</v>
      </c>
      <c r="E5" s="134">
        <f>'RELACIÓN DE FACTURAS'!V9</f>
        <v>0</v>
      </c>
      <c r="F5" s="134" t="str">
        <f>IF('RELACIÓN DE FACTURAS'!T9="","",IF('RELACIÓN DE FACTURAS'!T9="Obras","Obras","Serv. y Sum."))</f>
        <v/>
      </c>
      <c r="G5" s="134" t="str">
        <f>IF(C5=0,"",IF(AND(COUNTIF($C$4:C5,C5)=1,SUMIFS($E$4:$E$33,$C$4:$C$33,C5,$F$4:$F$33,"Obras")&gt;=40000),C5,""))</f>
        <v/>
      </c>
      <c r="H5" s="134" t="str">
        <f t="shared" si="0"/>
        <v/>
      </c>
      <c r="I5" s="221" t="str">
        <f t="shared" ref="I5:I33" si="9">IF(H5="","",IF(COUNT(H5,$H$4:$H$33)&gt;1,H5+(30-B5)/100000,H5))</f>
        <v/>
      </c>
      <c r="J5" s="136" t="str">
        <f t="shared" si="1"/>
        <v/>
      </c>
      <c r="K5" s="134" t="str">
        <f t="shared" si="2"/>
        <v/>
      </c>
      <c r="L5" s="134" t="str">
        <f t="shared" si="3"/>
        <v/>
      </c>
      <c r="M5" s="134" t="str">
        <f t="shared" si="4"/>
        <v/>
      </c>
      <c r="N5" s="136" t="str">
        <f t="shared" si="5"/>
        <v/>
      </c>
      <c r="O5" s="134" t="str">
        <f t="shared" si="6"/>
        <v/>
      </c>
      <c r="P5" s="134" t="str">
        <f t="shared" si="7"/>
        <v/>
      </c>
      <c r="Q5" s="134" t="str">
        <f t="shared" si="8"/>
        <v/>
      </c>
      <c r="R5" s="136" t="str">
        <f t="shared" ref="R5:R33" si="10">IF(COUNTIF($C$4:$C$33,P5)=0,"",COUNTIF($C$4:$C$33,P5))</f>
        <v/>
      </c>
    </row>
    <row r="6" spans="2:18" hidden="1" x14ac:dyDescent="0.25">
      <c r="B6" s="5">
        <v>3</v>
      </c>
      <c r="C6" s="6">
        <f>'RELACIÓN DE FACTURAS'!R10</f>
        <v>0</v>
      </c>
      <c r="D6" s="6">
        <f>'RELACIÓN DE FACTURAS'!Q10</f>
        <v>0</v>
      </c>
      <c r="E6" s="134">
        <f>'RELACIÓN DE FACTURAS'!V10</f>
        <v>0</v>
      </c>
      <c r="F6" s="134" t="str">
        <f>IF('RELACIÓN DE FACTURAS'!T10="","",IF('RELACIÓN DE FACTURAS'!T10="Obras","Obras","Serv. y Sum."))</f>
        <v/>
      </c>
      <c r="G6" s="134" t="str">
        <f>IF(C6=0,"",IF(AND(COUNTIF($C$4:C6,C6)=1,SUMIFS($E$4:$E$33,$C$4:$C$33,C6,$F$4:$F$33,"Obras")&gt;=40000),C6,""))</f>
        <v/>
      </c>
      <c r="H6" s="134" t="str">
        <f t="shared" si="0"/>
        <v/>
      </c>
      <c r="I6" s="221" t="str">
        <f t="shared" si="9"/>
        <v/>
      </c>
      <c r="J6" s="136" t="str">
        <f>IFERROR(_xlfn.RANK.EQ(I6,$I$4:$I$33),"")</f>
        <v/>
      </c>
      <c r="K6" s="134" t="str">
        <f t="shared" si="2"/>
        <v/>
      </c>
      <c r="L6" s="134" t="str">
        <f t="shared" si="3"/>
        <v/>
      </c>
      <c r="M6" s="134" t="str">
        <f t="shared" si="4"/>
        <v/>
      </c>
      <c r="N6" s="136" t="str">
        <f t="shared" si="5"/>
        <v/>
      </c>
      <c r="O6" s="134" t="str">
        <f t="shared" si="6"/>
        <v/>
      </c>
      <c r="P6" s="134" t="str">
        <f t="shared" si="7"/>
        <v/>
      </c>
      <c r="Q6" s="134" t="str">
        <f t="shared" si="8"/>
        <v/>
      </c>
      <c r="R6" s="136" t="str">
        <f t="shared" si="10"/>
        <v/>
      </c>
    </row>
    <row r="7" spans="2:18" hidden="1" x14ac:dyDescent="0.25">
      <c r="B7" s="5">
        <v>4</v>
      </c>
      <c r="C7" s="6">
        <f>'RELACIÓN DE FACTURAS'!R11</f>
        <v>0</v>
      </c>
      <c r="D7" s="6">
        <f>'RELACIÓN DE FACTURAS'!Q11</f>
        <v>0</v>
      </c>
      <c r="E7" s="134">
        <f>'RELACIÓN DE FACTURAS'!V11</f>
        <v>0</v>
      </c>
      <c r="F7" s="134" t="str">
        <f>IF('RELACIÓN DE FACTURAS'!T11="","",IF('RELACIÓN DE FACTURAS'!T11="Obras","Obras","Serv. y Sum."))</f>
        <v/>
      </c>
      <c r="G7" s="134" t="str">
        <f>IF(C7=0,"",IF(AND(COUNTIF($C$4:C7,C7)=1,SUMIFS($E$4:$E$33,$C$4:$C$33,C7,$F$4:$F$33,"Obras")&gt;=40000),C7,""))</f>
        <v/>
      </c>
      <c r="H7" s="134" t="str">
        <f t="shared" si="0"/>
        <v/>
      </c>
      <c r="I7" s="221" t="str">
        <f t="shared" si="9"/>
        <v/>
      </c>
      <c r="J7" s="136" t="str">
        <f t="shared" ref="J7:J33" si="11">IFERROR(_xlfn.RANK.EQ(I7,$I$4:$I$33),"")</f>
        <v/>
      </c>
      <c r="K7" s="134" t="str">
        <f t="shared" si="2"/>
        <v/>
      </c>
      <c r="L7" s="134" t="str">
        <f t="shared" si="3"/>
        <v/>
      </c>
      <c r="M7" s="134" t="str">
        <f t="shared" si="4"/>
        <v/>
      </c>
      <c r="N7" s="136" t="str">
        <f t="shared" si="5"/>
        <v/>
      </c>
      <c r="O7" s="134" t="str">
        <f t="shared" si="6"/>
        <v/>
      </c>
      <c r="P7" s="134" t="str">
        <f t="shared" si="7"/>
        <v/>
      </c>
      <c r="Q7" s="134" t="str">
        <f t="shared" si="8"/>
        <v/>
      </c>
      <c r="R7" s="136" t="str">
        <f t="shared" si="10"/>
        <v/>
      </c>
    </row>
    <row r="8" spans="2:18" hidden="1" x14ac:dyDescent="0.25">
      <c r="B8" s="5">
        <v>5</v>
      </c>
      <c r="C8" s="6">
        <f>'RELACIÓN DE FACTURAS'!R12</f>
        <v>0</v>
      </c>
      <c r="D8" s="6">
        <f>'RELACIÓN DE FACTURAS'!Q12</f>
        <v>0</v>
      </c>
      <c r="E8" s="134">
        <f>'RELACIÓN DE FACTURAS'!V12</f>
        <v>0</v>
      </c>
      <c r="F8" s="134" t="str">
        <f>IF('RELACIÓN DE FACTURAS'!T12="","",IF('RELACIÓN DE FACTURAS'!T12="Obras","Obras","Serv. y Sum."))</f>
        <v/>
      </c>
      <c r="G8" s="134" t="str">
        <f>IF(C8=0,"",IF(AND(COUNTIF($C$4:C8,C8)=1,SUMIFS($E$4:$E$33,$C$4:$C$33,C8,$F$4:$F$33,"Obras")&gt;=40000),C8,""))</f>
        <v/>
      </c>
      <c r="H8" s="134" t="str">
        <f t="shared" si="0"/>
        <v/>
      </c>
      <c r="I8" s="221" t="str">
        <f t="shared" si="9"/>
        <v/>
      </c>
      <c r="J8" s="136" t="str">
        <f t="shared" si="11"/>
        <v/>
      </c>
      <c r="K8" s="134" t="str">
        <f t="shared" si="2"/>
        <v/>
      </c>
      <c r="L8" s="134" t="str">
        <f t="shared" si="3"/>
        <v/>
      </c>
      <c r="M8" s="134" t="str">
        <f t="shared" si="4"/>
        <v/>
      </c>
      <c r="N8" s="136" t="str">
        <f t="shared" si="5"/>
        <v/>
      </c>
      <c r="O8" s="134" t="str">
        <f t="shared" si="6"/>
        <v/>
      </c>
      <c r="P8" s="134" t="str">
        <f t="shared" si="7"/>
        <v/>
      </c>
      <c r="Q8" s="134" t="str">
        <f t="shared" si="8"/>
        <v/>
      </c>
      <c r="R8" s="136" t="str">
        <f t="shared" si="10"/>
        <v/>
      </c>
    </row>
    <row r="9" spans="2:18" hidden="1" x14ac:dyDescent="0.25">
      <c r="B9" s="5">
        <v>6</v>
      </c>
      <c r="C9" s="6">
        <f>'RELACIÓN DE FACTURAS'!R13</f>
        <v>0</v>
      </c>
      <c r="D9" s="6">
        <f>'RELACIÓN DE FACTURAS'!Q13</f>
        <v>0</v>
      </c>
      <c r="E9" s="134">
        <f>'RELACIÓN DE FACTURAS'!V13</f>
        <v>0</v>
      </c>
      <c r="F9" s="134" t="str">
        <f>IF('RELACIÓN DE FACTURAS'!T13="","",IF('RELACIÓN DE FACTURAS'!T13="Obras","Obras","Serv. y Sum."))</f>
        <v/>
      </c>
      <c r="G9" s="134" t="str">
        <f>IF(C9=0,"",IF(AND(COUNTIF($C$4:C9,C9)=1,SUMIFS($E$4:$E$33,$C$4:$C$33,C9,$F$4:$F$33,"Obras")&gt;=40000),C9,""))</f>
        <v/>
      </c>
      <c r="H9" s="134" t="str">
        <f t="shared" si="0"/>
        <v/>
      </c>
      <c r="I9" s="221" t="str">
        <f t="shared" si="9"/>
        <v/>
      </c>
      <c r="J9" s="136" t="str">
        <f t="shared" si="11"/>
        <v/>
      </c>
      <c r="K9" s="134" t="str">
        <f t="shared" si="2"/>
        <v/>
      </c>
      <c r="L9" s="134" t="str">
        <f t="shared" si="3"/>
        <v/>
      </c>
      <c r="M9" s="134" t="str">
        <f t="shared" si="4"/>
        <v/>
      </c>
      <c r="N9" s="136" t="str">
        <f t="shared" si="5"/>
        <v/>
      </c>
      <c r="O9" s="134" t="str">
        <f t="shared" si="6"/>
        <v/>
      </c>
      <c r="P9" s="134" t="str">
        <f t="shared" si="7"/>
        <v/>
      </c>
      <c r="Q9" s="134" t="str">
        <f t="shared" si="8"/>
        <v/>
      </c>
      <c r="R9" s="136" t="str">
        <f t="shared" si="10"/>
        <v/>
      </c>
    </row>
    <row r="10" spans="2:18" hidden="1" x14ac:dyDescent="0.25">
      <c r="B10" s="5">
        <v>7</v>
      </c>
      <c r="C10" s="6">
        <f>'RELACIÓN DE FACTURAS'!R14</f>
        <v>0</v>
      </c>
      <c r="D10" s="6">
        <f>'RELACIÓN DE FACTURAS'!Q14</f>
        <v>0</v>
      </c>
      <c r="E10" s="134">
        <f>'RELACIÓN DE FACTURAS'!V14</f>
        <v>0</v>
      </c>
      <c r="F10" s="134" t="str">
        <f>IF('RELACIÓN DE FACTURAS'!T14="","",IF('RELACIÓN DE FACTURAS'!T14="Obras","Obras","Serv. y Sum."))</f>
        <v/>
      </c>
      <c r="G10" s="134" t="str">
        <f>IF(C10=0,"",IF(AND(COUNTIF($C$4:C10,C10)=1,SUMIFS($E$4:$E$33,$C$4:$C$33,C10,$F$4:$F$33,"Obras")&gt;=40000),C10,""))</f>
        <v/>
      </c>
      <c r="H10" s="134" t="str">
        <f t="shared" si="0"/>
        <v/>
      </c>
      <c r="I10" s="221" t="str">
        <f t="shared" si="9"/>
        <v/>
      </c>
      <c r="J10" s="136" t="str">
        <f t="shared" si="11"/>
        <v/>
      </c>
      <c r="K10" s="134" t="str">
        <f t="shared" si="2"/>
        <v/>
      </c>
      <c r="L10" s="134" t="str">
        <f t="shared" si="3"/>
        <v/>
      </c>
      <c r="M10" s="134" t="str">
        <f t="shared" si="4"/>
        <v/>
      </c>
      <c r="N10" s="136" t="str">
        <f t="shared" si="5"/>
        <v/>
      </c>
      <c r="O10" s="134" t="str">
        <f t="shared" si="6"/>
        <v/>
      </c>
      <c r="P10" s="134" t="str">
        <f t="shared" si="7"/>
        <v/>
      </c>
      <c r="Q10" s="134" t="str">
        <f t="shared" si="8"/>
        <v/>
      </c>
      <c r="R10" s="136" t="str">
        <f t="shared" si="10"/>
        <v/>
      </c>
    </row>
    <row r="11" spans="2:18" hidden="1" x14ac:dyDescent="0.25">
      <c r="B11" s="5">
        <v>8</v>
      </c>
      <c r="C11" s="6">
        <f>'RELACIÓN DE FACTURAS'!R15</f>
        <v>0</v>
      </c>
      <c r="D11" s="6">
        <f>'RELACIÓN DE FACTURAS'!Q15</f>
        <v>0</v>
      </c>
      <c r="E11" s="134">
        <f>'RELACIÓN DE FACTURAS'!V15</f>
        <v>0</v>
      </c>
      <c r="F11" s="134" t="str">
        <f>IF('RELACIÓN DE FACTURAS'!T15="","",IF('RELACIÓN DE FACTURAS'!T15="Obras","Obras","Serv. y Sum."))</f>
        <v/>
      </c>
      <c r="G11" s="134" t="str">
        <f>IF(C11=0,"",IF(AND(COUNTIF($C$4:C11,C11)=1,SUMIFS($E$4:$E$33,$C$4:$C$33,C11,$F$4:$F$33,"Obras")&gt;=40000),C11,""))</f>
        <v/>
      </c>
      <c r="H11" s="134" t="str">
        <f t="shared" si="0"/>
        <v/>
      </c>
      <c r="I11" s="221" t="str">
        <f t="shared" si="9"/>
        <v/>
      </c>
      <c r="J11" s="136" t="str">
        <f t="shared" si="11"/>
        <v/>
      </c>
      <c r="K11" s="134" t="str">
        <f t="shared" si="2"/>
        <v/>
      </c>
      <c r="L11" s="134" t="str">
        <f t="shared" si="3"/>
        <v/>
      </c>
      <c r="M11" s="134" t="str">
        <f t="shared" si="4"/>
        <v/>
      </c>
      <c r="N11" s="136" t="str">
        <f t="shared" si="5"/>
        <v/>
      </c>
      <c r="O11" s="134" t="str">
        <f t="shared" si="6"/>
        <v/>
      </c>
      <c r="P11" s="134" t="str">
        <f t="shared" si="7"/>
        <v/>
      </c>
      <c r="Q11" s="134" t="str">
        <f t="shared" si="8"/>
        <v/>
      </c>
      <c r="R11" s="136" t="str">
        <f t="shared" si="10"/>
        <v/>
      </c>
    </row>
    <row r="12" spans="2:18" hidden="1" x14ac:dyDescent="0.25">
      <c r="B12" s="5">
        <v>9</v>
      </c>
      <c r="C12" s="6">
        <f>'RELACIÓN DE FACTURAS'!R16</f>
        <v>0</v>
      </c>
      <c r="D12" s="6">
        <f>'RELACIÓN DE FACTURAS'!Q16</f>
        <v>0</v>
      </c>
      <c r="E12" s="134">
        <f>'RELACIÓN DE FACTURAS'!V16</f>
        <v>0</v>
      </c>
      <c r="F12" s="134" t="str">
        <f>IF('RELACIÓN DE FACTURAS'!T16="","",IF('RELACIÓN DE FACTURAS'!T16="Obras","Obras","Serv. y Sum."))</f>
        <v/>
      </c>
      <c r="G12" s="134" t="str">
        <f>IF(C12=0,"",IF(AND(COUNTIF($C$4:C12,C12)=1,SUMIFS($E$4:$E$33,$C$4:$C$33,C12,$F$4:$F$33,"Obras")&gt;=40000),C12,""))</f>
        <v/>
      </c>
      <c r="H12" s="134" t="str">
        <f t="shared" si="0"/>
        <v/>
      </c>
      <c r="I12" s="221" t="str">
        <f t="shared" si="9"/>
        <v/>
      </c>
      <c r="J12" s="136" t="str">
        <f t="shared" si="11"/>
        <v/>
      </c>
      <c r="K12" s="134" t="str">
        <f t="shared" si="2"/>
        <v/>
      </c>
      <c r="L12" s="134" t="str">
        <f t="shared" si="3"/>
        <v/>
      </c>
      <c r="M12" s="134" t="str">
        <f t="shared" si="4"/>
        <v/>
      </c>
      <c r="N12" s="136" t="str">
        <f t="shared" si="5"/>
        <v/>
      </c>
      <c r="O12" s="134" t="str">
        <f t="shared" si="6"/>
        <v/>
      </c>
      <c r="P12" s="134" t="str">
        <f t="shared" si="7"/>
        <v/>
      </c>
      <c r="Q12" s="134" t="str">
        <f t="shared" si="8"/>
        <v/>
      </c>
      <c r="R12" s="136" t="str">
        <f t="shared" si="10"/>
        <v/>
      </c>
    </row>
    <row r="13" spans="2:18" hidden="1" x14ac:dyDescent="0.25">
      <c r="B13" s="5">
        <v>10</v>
      </c>
      <c r="C13" s="6">
        <f>'RELACIÓN DE FACTURAS'!R17</f>
        <v>0</v>
      </c>
      <c r="D13" s="6">
        <f>'RELACIÓN DE FACTURAS'!Q17</f>
        <v>0</v>
      </c>
      <c r="E13" s="134">
        <f>'RELACIÓN DE FACTURAS'!V17</f>
        <v>0</v>
      </c>
      <c r="F13" s="134" t="str">
        <f>IF('RELACIÓN DE FACTURAS'!T17="","",IF('RELACIÓN DE FACTURAS'!T17="Obras","Obras","Serv. y Sum."))</f>
        <v/>
      </c>
      <c r="G13" s="134" t="str">
        <f>IF(C13=0,"",IF(AND(COUNTIF($C$4:C13,C13)=1,SUMIFS($E$4:$E$33,$C$4:$C$33,C13,$F$4:$F$33,"Obras")&gt;=40000),C13,""))</f>
        <v/>
      </c>
      <c r="H13" s="134" t="str">
        <f t="shared" si="0"/>
        <v/>
      </c>
      <c r="I13" s="221" t="str">
        <f t="shared" si="9"/>
        <v/>
      </c>
      <c r="J13" s="136" t="str">
        <f t="shared" si="11"/>
        <v/>
      </c>
      <c r="K13" s="134" t="str">
        <f t="shared" si="2"/>
        <v/>
      </c>
      <c r="L13" s="134" t="str">
        <f t="shared" si="3"/>
        <v/>
      </c>
      <c r="M13" s="134" t="str">
        <f t="shared" si="4"/>
        <v/>
      </c>
      <c r="N13" s="136" t="str">
        <f t="shared" si="5"/>
        <v/>
      </c>
      <c r="O13" s="134" t="str">
        <f t="shared" si="6"/>
        <v/>
      </c>
      <c r="P13" s="134" t="str">
        <f t="shared" si="7"/>
        <v/>
      </c>
      <c r="Q13" s="134" t="str">
        <f t="shared" si="8"/>
        <v/>
      </c>
      <c r="R13" s="136" t="str">
        <f t="shared" si="10"/>
        <v/>
      </c>
    </row>
    <row r="14" spans="2:18" hidden="1" x14ac:dyDescent="0.25">
      <c r="B14" s="5">
        <v>11</v>
      </c>
      <c r="C14" s="6">
        <f>'RELACIÓN DE FACTURAS'!R18</f>
        <v>0</v>
      </c>
      <c r="D14" s="6">
        <f>'RELACIÓN DE FACTURAS'!Q18</f>
        <v>0</v>
      </c>
      <c r="E14" s="134">
        <f>'RELACIÓN DE FACTURAS'!V18</f>
        <v>0</v>
      </c>
      <c r="F14" s="134" t="str">
        <f>IF('RELACIÓN DE FACTURAS'!T18="","",IF('RELACIÓN DE FACTURAS'!T18="Obras","Obras","Serv. y Sum."))</f>
        <v/>
      </c>
      <c r="G14" s="134" t="str">
        <f>IF(C14=0,"",IF(AND(COUNTIF($C$4:C14,C14)=1,SUMIFS($E$4:$E$33,$C$4:$C$33,C14,$F$4:$F$33,"Obras")&gt;=40000),C14,""))</f>
        <v/>
      </c>
      <c r="H14" s="134" t="str">
        <f t="shared" si="0"/>
        <v/>
      </c>
      <c r="I14" s="221" t="str">
        <f t="shared" si="9"/>
        <v/>
      </c>
      <c r="J14" s="136" t="str">
        <f t="shared" si="11"/>
        <v/>
      </c>
      <c r="K14" s="134" t="str">
        <f t="shared" si="2"/>
        <v/>
      </c>
      <c r="L14" s="134" t="str">
        <f t="shared" si="3"/>
        <v/>
      </c>
      <c r="M14" s="134" t="str">
        <f t="shared" si="4"/>
        <v/>
      </c>
      <c r="N14" s="136" t="str">
        <f t="shared" si="5"/>
        <v/>
      </c>
      <c r="O14" s="134" t="str">
        <f t="shared" si="6"/>
        <v/>
      </c>
      <c r="P14" s="134" t="str">
        <f t="shared" si="7"/>
        <v/>
      </c>
      <c r="Q14" s="134" t="str">
        <f t="shared" si="8"/>
        <v/>
      </c>
      <c r="R14" s="136" t="str">
        <f t="shared" si="10"/>
        <v/>
      </c>
    </row>
    <row r="15" spans="2:18" hidden="1" x14ac:dyDescent="0.25">
      <c r="B15" s="5">
        <v>12</v>
      </c>
      <c r="C15" s="6">
        <f>'RELACIÓN DE FACTURAS'!R19</f>
        <v>0</v>
      </c>
      <c r="D15" s="6">
        <f>'RELACIÓN DE FACTURAS'!Q19</f>
        <v>0</v>
      </c>
      <c r="E15" s="134">
        <f>'RELACIÓN DE FACTURAS'!V19</f>
        <v>0</v>
      </c>
      <c r="F15" s="134" t="str">
        <f>IF('RELACIÓN DE FACTURAS'!T19="","",IF('RELACIÓN DE FACTURAS'!T19="Obras","Obras","Serv. y Sum."))</f>
        <v/>
      </c>
      <c r="G15" s="134" t="str">
        <f>IF(C15=0,"",IF(AND(COUNTIF($C$4:C15,C15)=1,SUMIFS($E$4:$E$33,$C$4:$C$33,C15,$F$4:$F$33,"Obras")&gt;=40000),C15,""))</f>
        <v/>
      </c>
      <c r="H15" s="134" t="str">
        <f t="shared" si="0"/>
        <v/>
      </c>
      <c r="I15" s="221" t="str">
        <f t="shared" si="9"/>
        <v/>
      </c>
      <c r="J15" s="136" t="str">
        <f t="shared" si="11"/>
        <v/>
      </c>
      <c r="K15" s="134" t="str">
        <f t="shared" si="2"/>
        <v/>
      </c>
      <c r="L15" s="134" t="str">
        <f t="shared" si="3"/>
        <v/>
      </c>
      <c r="M15" s="134" t="str">
        <f t="shared" si="4"/>
        <v/>
      </c>
      <c r="N15" s="136" t="str">
        <f t="shared" si="5"/>
        <v/>
      </c>
      <c r="O15" s="134" t="str">
        <f t="shared" si="6"/>
        <v/>
      </c>
      <c r="P15" s="134" t="str">
        <f t="shared" si="7"/>
        <v/>
      </c>
      <c r="Q15" s="134" t="str">
        <f t="shared" si="8"/>
        <v/>
      </c>
      <c r="R15" s="136" t="str">
        <f t="shared" si="10"/>
        <v/>
      </c>
    </row>
    <row r="16" spans="2:18" hidden="1" x14ac:dyDescent="0.25">
      <c r="B16" s="5">
        <v>13</v>
      </c>
      <c r="C16" s="6">
        <f>'RELACIÓN DE FACTURAS'!R20</f>
        <v>0</v>
      </c>
      <c r="D16" s="6">
        <f>'RELACIÓN DE FACTURAS'!Q20</f>
        <v>0</v>
      </c>
      <c r="E16" s="134">
        <f>'RELACIÓN DE FACTURAS'!V20</f>
        <v>0</v>
      </c>
      <c r="F16" s="134" t="str">
        <f>IF('RELACIÓN DE FACTURAS'!T20="","",IF('RELACIÓN DE FACTURAS'!T20="Obras","Obras","Serv. y Sum."))</f>
        <v/>
      </c>
      <c r="G16" s="134" t="str">
        <f>IF(C16=0,"",IF(AND(COUNTIF($C$4:C16,C16)=1,SUMIFS($E$4:$E$33,$C$4:$C$33,C16,$F$4:$F$33,"Obras")&gt;=40000),C16,""))</f>
        <v/>
      </c>
      <c r="H16" s="134" t="str">
        <f t="shared" si="0"/>
        <v/>
      </c>
      <c r="I16" s="221" t="str">
        <f t="shared" si="9"/>
        <v/>
      </c>
      <c r="J16" s="136" t="str">
        <f t="shared" si="11"/>
        <v/>
      </c>
      <c r="K16" s="134" t="str">
        <f t="shared" si="2"/>
        <v/>
      </c>
      <c r="L16" s="134" t="str">
        <f t="shared" si="3"/>
        <v/>
      </c>
      <c r="M16" s="134" t="str">
        <f t="shared" si="4"/>
        <v/>
      </c>
      <c r="N16" s="136" t="str">
        <f t="shared" si="5"/>
        <v/>
      </c>
      <c r="O16" s="134" t="str">
        <f t="shared" si="6"/>
        <v/>
      </c>
      <c r="P16" s="134" t="str">
        <f t="shared" si="7"/>
        <v/>
      </c>
      <c r="Q16" s="134" t="str">
        <f t="shared" si="8"/>
        <v/>
      </c>
      <c r="R16" s="136" t="str">
        <f t="shared" si="10"/>
        <v/>
      </c>
    </row>
    <row r="17" spans="2:18" hidden="1" x14ac:dyDescent="0.25">
      <c r="B17" s="5">
        <v>14</v>
      </c>
      <c r="C17" s="6">
        <f>'RELACIÓN DE FACTURAS'!R21</f>
        <v>0</v>
      </c>
      <c r="D17" s="6">
        <f>'RELACIÓN DE FACTURAS'!Q21</f>
        <v>0</v>
      </c>
      <c r="E17" s="134">
        <f>'RELACIÓN DE FACTURAS'!V21</f>
        <v>0</v>
      </c>
      <c r="F17" s="134" t="str">
        <f>IF('RELACIÓN DE FACTURAS'!T21="","",IF('RELACIÓN DE FACTURAS'!T21="Obras","Obras","Serv. y Sum."))</f>
        <v/>
      </c>
      <c r="G17" s="134" t="str">
        <f>IF(C17=0,"",IF(AND(COUNTIF($C$4:C17,C17)=1,SUMIFS($E$4:$E$33,$C$4:$C$33,C17,$F$4:$F$33,"Obras")&gt;=40000),C17,""))</f>
        <v/>
      </c>
      <c r="H17" s="134" t="str">
        <f t="shared" si="0"/>
        <v/>
      </c>
      <c r="I17" s="221" t="str">
        <f t="shared" si="9"/>
        <v/>
      </c>
      <c r="J17" s="136" t="str">
        <f t="shared" si="11"/>
        <v/>
      </c>
      <c r="K17" s="134" t="str">
        <f t="shared" si="2"/>
        <v/>
      </c>
      <c r="L17" s="134" t="str">
        <f t="shared" si="3"/>
        <v/>
      </c>
      <c r="M17" s="134" t="str">
        <f t="shared" si="4"/>
        <v/>
      </c>
      <c r="N17" s="136" t="str">
        <f t="shared" si="5"/>
        <v/>
      </c>
      <c r="O17" s="134" t="str">
        <f t="shared" si="6"/>
        <v/>
      </c>
      <c r="P17" s="134" t="str">
        <f t="shared" si="7"/>
        <v/>
      </c>
      <c r="Q17" s="134" t="str">
        <f t="shared" si="8"/>
        <v/>
      </c>
      <c r="R17" s="136" t="str">
        <f t="shared" si="10"/>
        <v/>
      </c>
    </row>
    <row r="18" spans="2:18" hidden="1" x14ac:dyDescent="0.25">
      <c r="B18" s="5">
        <v>15</v>
      </c>
      <c r="C18" s="6">
        <f>'RELACIÓN DE FACTURAS'!R22</f>
        <v>0</v>
      </c>
      <c r="D18" s="6">
        <f>'RELACIÓN DE FACTURAS'!Q22</f>
        <v>0</v>
      </c>
      <c r="E18" s="134">
        <f>'RELACIÓN DE FACTURAS'!V22</f>
        <v>0</v>
      </c>
      <c r="F18" s="134" t="str">
        <f>IF('RELACIÓN DE FACTURAS'!T22="","",IF('RELACIÓN DE FACTURAS'!T22="Obras","Obras","Serv. y Sum."))</f>
        <v/>
      </c>
      <c r="G18" s="134" t="str">
        <f>IF(C18=0,"",IF(AND(COUNTIF($C$4:C18,C18)=1,SUMIFS($E$4:$E$33,$C$4:$C$33,C18,$F$4:$F$33,"Obras")&gt;=40000),C18,""))</f>
        <v/>
      </c>
      <c r="H18" s="134" t="str">
        <f t="shared" si="0"/>
        <v/>
      </c>
      <c r="I18" s="221" t="str">
        <f t="shared" si="9"/>
        <v/>
      </c>
      <c r="J18" s="136" t="str">
        <f t="shared" si="11"/>
        <v/>
      </c>
      <c r="K18" s="134" t="str">
        <f t="shared" si="2"/>
        <v/>
      </c>
      <c r="L18" s="134" t="str">
        <f t="shared" si="3"/>
        <v/>
      </c>
      <c r="M18" s="134" t="str">
        <f t="shared" si="4"/>
        <v/>
      </c>
      <c r="N18" s="136" t="str">
        <f t="shared" si="5"/>
        <v/>
      </c>
      <c r="O18" s="134" t="str">
        <f t="shared" si="6"/>
        <v/>
      </c>
      <c r="P18" s="134" t="str">
        <f t="shared" si="7"/>
        <v/>
      </c>
      <c r="Q18" s="134" t="str">
        <f t="shared" si="8"/>
        <v/>
      </c>
      <c r="R18" s="136" t="str">
        <f t="shared" si="10"/>
        <v/>
      </c>
    </row>
    <row r="19" spans="2:18" hidden="1" x14ac:dyDescent="0.25">
      <c r="B19" s="5">
        <v>16</v>
      </c>
      <c r="C19" s="6">
        <f>'RELACIÓN DE FACTURAS'!R23</f>
        <v>0</v>
      </c>
      <c r="D19" s="6">
        <f>'RELACIÓN DE FACTURAS'!Q23</f>
        <v>0</v>
      </c>
      <c r="E19" s="134">
        <f>'RELACIÓN DE FACTURAS'!V23</f>
        <v>0</v>
      </c>
      <c r="F19" s="134" t="str">
        <f>IF('RELACIÓN DE FACTURAS'!T23="","",IF('RELACIÓN DE FACTURAS'!T23="Obras","Obras","Serv. y Sum."))</f>
        <v/>
      </c>
      <c r="G19" s="134" t="str">
        <f>IF(C19=0,"",IF(AND(COUNTIF($C$4:C19,C19)=1,SUMIFS($E$4:$E$33,$C$4:$C$33,C19,$F$4:$F$33,"Obras")&gt;=40000),C19,""))</f>
        <v/>
      </c>
      <c r="H19" s="134" t="str">
        <f t="shared" si="0"/>
        <v/>
      </c>
      <c r="I19" s="221" t="str">
        <f t="shared" si="9"/>
        <v/>
      </c>
      <c r="J19" s="136" t="str">
        <f t="shared" si="11"/>
        <v/>
      </c>
      <c r="K19" s="134" t="str">
        <f t="shared" si="2"/>
        <v/>
      </c>
      <c r="L19" s="134" t="str">
        <f t="shared" si="3"/>
        <v/>
      </c>
      <c r="M19" s="134" t="str">
        <f t="shared" si="4"/>
        <v/>
      </c>
      <c r="N19" s="136" t="str">
        <f t="shared" si="5"/>
        <v/>
      </c>
      <c r="O19" s="134" t="str">
        <f t="shared" si="6"/>
        <v/>
      </c>
      <c r="P19" s="134" t="str">
        <f t="shared" si="7"/>
        <v/>
      </c>
      <c r="Q19" s="134" t="str">
        <f t="shared" si="8"/>
        <v/>
      </c>
      <c r="R19" s="136" t="str">
        <f t="shared" si="10"/>
        <v/>
      </c>
    </row>
    <row r="20" spans="2:18" hidden="1" x14ac:dyDescent="0.25">
      <c r="B20" s="5">
        <v>17</v>
      </c>
      <c r="C20" s="6">
        <f>'RELACIÓN DE FACTURAS'!R24</f>
        <v>0</v>
      </c>
      <c r="D20" s="6">
        <f>'RELACIÓN DE FACTURAS'!Q24</f>
        <v>0</v>
      </c>
      <c r="E20" s="134">
        <f>'RELACIÓN DE FACTURAS'!V24</f>
        <v>0</v>
      </c>
      <c r="F20" s="134" t="str">
        <f>IF('RELACIÓN DE FACTURAS'!T24="","",IF('RELACIÓN DE FACTURAS'!T24="Obras","Obras","Serv. y Sum."))</f>
        <v/>
      </c>
      <c r="G20" s="134" t="str">
        <f>IF(C20=0,"",IF(AND(COUNTIF($C$4:C20,C20)=1,SUMIFS($E$4:$E$33,$C$4:$C$33,C20,$F$4:$F$33,"Obras")&gt;=40000),C20,""))</f>
        <v/>
      </c>
      <c r="H20" s="134" t="str">
        <f t="shared" si="0"/>
        <v/>
      </c>
      <c r="I20" s="221" t="str">
        <f t="shared" si="9"/>
        <v/>
      </c>
      <c r="J20" s="136" t="str">
        <f t="shared" si="11"/>
        <v/>
      </c>
      <c r="K20" s="134" t="str">
        <f t="shared" si="2"/>
        <v/>
      </c>
      <c r="L20" s="134" t="str">
        <f t="shared" si="3"/>
        <v/>
      </c>
      <c r="M20" s="134" t="str">
        <f t="shared" si="4"/>
        <v/>
      </c>
      <c r="N20" s="136" t="str">
        <f t="shared" si="5"/>
        <v/>
      </c>
      <c r="O20" s="134" t="str">
        <f t="shared" si="6"/>
        <v/>
      </c>
      <c r="P20" s="134" t="str">
        <f t="shared" si="7"/>
        <v/>
      </c>
      <c r="Q20" s="134" t="str">
        <f t="shared" si="8"/>
        <v/>
      </c>
      <c r="R20" s="136" t="str">
        <f t="shared" si="10"/>
        <v/>
      </c>
    </row>
    <row r="21" spans="2:18" hidden="1" x14ac:dyDescent="0.25">
      <c r="B21" s="5">
        <v>18</v>
      </c>
      <c r="C21" s="6">
        <f>'RELACIÓN DE FACTURAS'!R25</f>
        <v>0</v>
      </c>
      <c r="D21" s="6">
        <f>'RELACIÓN DE FACTURAS'!Q25</f>
        <v>0</v>
      </c>
      <c r="E21" s="134">
        <f>'RELACIÓN DE FACTURAS'!V25</f>
        <v>0</v>
      </c>
      <c r="F21" s="134" t="str">
        <f>IF('RELACIÓN DE FACTURAS'!T25="","",IF('RELACIÓN DE FACTURAS'!T25="Obras","Obras","Serv. y Sum."))</f>
        <v/>
      </c>
      <c r="G21" s="134" t="str">
        <f>IF(C21=0,"",IF(AND(COUNTIF($C$4:C21,C21)=1,SUMIFS($E$4:$E$33,$C$4:$C$33,C21,$F$4:$F$33,"Obras")&gt;=40000),C21,""))</f>
        <v/>
      </c>
      <c r="H21" s="134" t="str">
        <f t="shared" si="0"/>
        <v/>
      </c>
      <c r="I21" s="221" t="str">
        <f t="shared" si="9"/>
        <v/>
      </c>
      <c r="J21" s="136" t="str">
        <f t="shared" si="11"/>
        <v/>
      </c>
      <c r="K21" s="134" t="str">
        <f t="shared" si="2"/>
        <v/>
      </c>
      <c r="L21" s="134" t="str">
        <f t="shared" si="3"/>
        <v/>
      </c>
      <c r="M21" s="134" t="str">
        <f t="shared" si="4"/>
        <v/>
      </c>
      <c r="N21" s="136" t="str">
        <f t="shared" si="5"/>
        <v/>
      </c>
      <c r="O21" s="134" t="str">
        <f t="shared" si="6"/>
        <v/>
      </c>
      <c r="P21" s="134" t="str">
        <f t="shared" si="7"/>
        <v/>
      </c>
      <c r="Q21" s="134" t="str">
        <f t="shared" si="8"/>
        <v/>
      </c>
      <c r="R21" s="136" t="str">
        <f t="shared" si="10"/>
        <v/>
      </c>
    </row>
    <row r="22" spans="2:18" hidden="1" x14ac:dyDescent="0.25">
      <c r="B22" s="5">
        <v>19</v>
      </c>
      <c r="C22" s="6">
        <f>'RELACIÓN DE FACTURAS'!R26</f>
        <v>0</v>
      </c>
      <c r="D22" s="6">
        <f>'RELACIÓN DE FACTURAS'!Q26</f>
        <v>0</v>
      </c>
      <c r="E22" s="134">
        <f>'RELACIÓN DE FACTURAS'!V26</f>
        <v>0</v>
      </c>
      <c r="F22" s="134" t="str">
        <f>IF('RELACIÓN DE FACTURAS'!T26="","",IF('RELACIÓN DE FACTURAS'!T26="Obras","Obras","Serv. y Sum."))</f>
        <v/>
      </c>
      <c r="G22" s="134" t="str">
        <f>IF(C22=0,"",IF(AND(COUNTIF($C$4:C22,C22)=1,SUMIFS($E$4:$E$33,$C$4:$C$33,C22,$F$4:$F$33,"Obras")&gt;=40000),C22,""))</f>
        <v/>
      </c>
      <c r="H22" s="134" t="str">
        <f t="shared" si="0"/>
        <v/>
      </c>
      <c r="I22" s="221" t="str">
        <f t="shared" si="9"/>
        <v/>
      </c>
      <c r="J22" s="136" t="str">
        <f t="shared" si="11"/>
        <v/>
      </c>
      <c r="K22" s="134" t="str">
        <f t="shared" si="2"/>
        <v/>
      </c>
      <c r="L22" s="134" t="str">
        <f t="shared" si="3"/>
        <v/>
      </c>
      <c r="M22" s="134" t="str">
        <f t="shared" si="4"/>
        <v/>
      </c>
      <c r="N22" s="136" t="str">
        <f t="shared" si="5"/>
        <v/>
      </c>
      <c r="O22" s="134" t="str">
        <f t="shared" si="6"/>
        <v/>
      </c>
      <c r="P22" s="134" t="str">
        <f t="shared" si="7"/>
        <v/>
      </c>
      <c r="Q22" s="134" t="str">
        <f t="shared" si="8"/>
        <v/>
      </c>
      <c r="R22" s="136" t="str">
        <f t="shared" si="10"/>
        <v/>
      </c>
    </row>
    <row r="23" spans="2:18" hidden="1" x14ac:dyDescent="0.25">
      <c r="B23" s="5">
        <v>20</v>
      </c>
      <c r="C23" s="6">
        <f>'RELACIÓN DE FACTURAS'!R27</f>
        <v>0</v>
      </c>
      <c r="D23" s="6">
        <f>'RELACIÓN DE FACTURAS'!Q27</f>
        <v>0</v>
      </c>
      <c r="E23" s="134">
        <f>'RELACIÓN DE FACTURAS'!V27</f>
        <v>0</v>
      </c>
      <c r="F23" s="134" t="str">
        <f>IF('RELACIÓN DE FACTURAS'!T27="","",IF('RELACIÓN DE FACTURAS'!T27="Obras","Obras","Serv. y Sum."))</f>
        <v/>
      </c>
      <c r="G23" s="134" t="str">
        <f>IF(C23=0,"",IF(AND(COUNTIF($C$4:C23,C23)=1,SUMIFS($E$4:$E$33,$C$4:$C$33,C23,$F$4:$F$33,"Obras")&gt;=40000),C23,""))</f>
        <v/>
      </c>
      <c r="H23" s="134" t="str">
        <f t="shared" si="0"/>
        <v/>
      </c>
      <c r="I23" s="221" t="str">
        <f t="shared" si="9"/>
        <v/>
      </c>
      <c r="J23" s="136" t="str">
        <f t="shared" si="11"/>
        <v/>
      </c>
      <c r="K23" s="134" t="str">
        <f t="shared" si="2"/>
        <v/>
      </c>
      <c r="L23" s="134" t="str">
        <f t="shared" si="3"/>
        <v/>
      </c>
      <c r="M23" s="134" t="str">
        <f t="shared" si="4"/>
        <v/>
      </c>
      <c r="N23" s="136" t="str">
        <f t="shared" si="5"/>
        <v/>
      </c>
      <c r="O23" s="134" t="str">
        <f t="shared" si="6"/>
        <v/>
      </c>
      <c r="P23" s="134" t="str">
        <f t="shared" si="7"/>
        <v/>
      </c>
      <c r="Q23" s="134" t="str">
        <f t="shared" si="8"/>
        <v/>
      </c>
      <c r="R23" s="136" t="str">
        <f t="shared" si="10"/>
        <v/>
      </c>
    </row>
    <row r="24" spans="2:18" hidden="1" x14ac:dyDescent="0.25">
      <c r="B24" s="5">
        <v>21</v>
      </c>
      <c r="C24" s="6">
        <f>'RELACIÓN DE FACTURAS'!R28</f>
        <v>0</v>
      </c>
      <c r="D24" s="6">
        <f>'RELACIÓN DE FACTURAS'!Q28</f>
        <v>0</v>
      </c>
      <c r="E24" s="134">
        <f>'RELACIÓN DE FACTURAS'!V28</f>
        <v>0</v>
      </c>
      <c r="F24" s="134" t="str">
        <f>IF('RELACIÓN DE FACTURAS'!T28="","",IF('RELACIÓN DE FACTURAS'!T28="Obras","Obras","Serv. y Sum."))</f>
        <v/>
      </c>
      <c r="G24" s="134" t="str">
        <f>IF(C24=0,"",IF(AND(COUNTIF($C$4:C24,C24)=1,SUMIFS($E$4:$E$33,$C$4:$C$33,C24,$F$4:$F$33,"Obras")&gt;=40000),C24,""))</f>
        <v/>
      </c>
      <c r="H24" s="134" t="str">
        <f t="shared" si="0"/>
        <v/>
      </c>
      <c r="I24" s="221" t="str">
        <f t="shared" si="9"/>
        <v/>
      </c>
      <c r="J24" s="136" t="str">
        <f t="shared" si="11"/>
        <v/>
      </c>
      <c r="K24" s="134" t="str">
        <f t="shared" si="2"/>
        <v/>
      </c>
      <c r="L24" s="134" t="str">
        <f t="shared" si="3"/>
        <v/>
      </c>
      <c r="M24" s="134" t="str">
        <f t="shared" si="4"/>
        <v/>
      </c>
      <c r="N24" s="136" t="str">
        <f t="shared" si="5"/>
        <v/>
      </c>
      <c r="O24" s="134" t="str">
        <f t="shared" si="6"/>
        <v/>
      </c>
      <c r="P24" s="134" t="str">
        <f t="shared" si="7"/>
        <v/>
      </c>
      <c r="Q24" s="134" t="str">
        <f t="shared" si="8"/>
        <v/>
      </c>
      <c r="R24" s="136" t="str">
        <f t="shared" si="10"/>
        <v/>
      </c>
    </row>
    <row r="25" spans="2:18" hidden="1" x14ac:dyDescent="0.25">
      <c r="B25" s="5">
        <v>22</v>
      </c>
      <c r="C25" s="6">
        <f>'RELACIÓN DE FACTURAS'!R29</f>
        <v>0</v>
      </c>
      <c r="D25" s="6">
        <f>'RELACIÓN DE FACTURAS'!Q29</f>
        <v>0</v>
      </c>
      <c r="E25" s="134">
        <f>'RELACIÓN DE FACTURAS'!V29</f>
        <v>0</v>
      </c>
      <c r="F25" s="134" t="str">
        <f>IF('RELACIÓN DE FACTURAS'!T29="","",IF('RELACIÓN DE FACTURAS'!T29="Obras","Obras","Serv. y Sum."))</f>
        <v/>
      </c>
      <c r="G25" s="134" t="str">
        <f>IF(C25=0,"",IF(AND(COUNTIF($C$4:C25,C25)=1,SUMIFS($E$4:$E$33,$C$4:$C$33,C25,$F$4:$F$33,"Obras")&gt;=40000),C25,""))</f>
        <v/>
      </c>
      <c r="H25" s="134" t="str">
        <f t="shared" si="0"/>
        <v/>
      </c>
      <c r="I25" s="221" t="str">
        <f t="shared" si="9"/>
        <v/>
      </c>
      <c r="J25" s="136" t="str">
        <f t="shared" si="11"/>
        <v/>
      </c>
      <c r="K25" s="134" t="str">
        <f t="shared" si="2"/>
        <v/>
      </c>
      <c r="L25" s="134" t="str">
        <f t="shared" si="3"/>
        <v/>
      </c>
      <c r="M25" s="134" t="str">
        <f t="shared" si="4"/>
        <v/>
      </c>
      <c r="N25" s="136" t="str">
        <f t="shared" si="5"/>
        <v/>
      </c>
      <c r="O25" s="134" t="str">
        <f t="shared" si="6"/>
        <v/>
      </c>
      <c r="P25" s="134" t="str">
        <f t="shared" si="7"/>
        <v/>
      </c>
      <c r="Q25" s="134" t="str">
        <f t="shared" si="8"/>
        <v/>
      </c>
      <c r="R25" s="136" t="str">
        <f t="shared" si="10"/>
        <v/>
      </c>
    </row>
    <row r="26" spans="2:18" hidden="1" x14ac:dyDescent="0.25">
      <c r="B26" s="5">
        <v>23</v>
      </c>
      <c r="C26" s="6">
        <f>'RELACIÓN DE FACTURAS'!R30</f>
        <v>0</v>
      </c>
      <c r="D26" s="6">
        <f>'RELACIÓN DE FACTURAS'!Q30</f>
        <v>0</v>
      </c>
      <c r="E26" s="134">
        <f>'RELACIÓN DE FACTURAS'!V30</f>
        <v>0</v>
      </c>
      <c r="F26" s="134" t="str">
        <f>IF('RELACIÓN DE FACTURAS'!T30="","",IF('RELACIÓN DE FACTURAS'!T30="Obras","Obras","Serv. y Sum."))</f>
        <v/>
      </c>
      <c r="G26" s="134" t="str">
        <f>IF(C26=0,"",IF(AND(COUNTIF($C$4:C26,C26)=1,SUMIFS($E$4:$E$33,$C$4:$C$33,C26,$F$4:$F$33,"Obras")&gt;=40000),C26,""))</f>
        <v/>
      </c>
      <c r="H26" s="134" t="str">
        <f t="shared" si="0"/>
        <v/>
      </c>
      <c r="I26" s="221" t="str">
        <f t="shared" si="9"/>
        <v/>
      </c>
      <c r="J26" s="136" t="str">
        <f t="shared" si="11"/>
        <v/>
      </c>
      <c r="K26" s="134" t="str">
        <f t="shared" si="2"/>
        <v/>
      </c>
      <c r="L26" s="134" t="str">
        <f t="shared" si="3"/>
        <v/>
      </c>
      <c r="M26" s="134" t="str">
        <f t="shared" si="4"/>
        <v/>
      </c>
      <c r="N26" s="136" t="str">
        <f t="shared" si="5"/>
        <v/>
      </c>
      <c r="O26" s="134" t="str">
        <f t="shared" si="6"/>
        <v/>
      </c>
      <c r="P26" s="134" t="str">
        <f t="shared" si="7"/>
        <v/>
      </c>
      <c r="Q26" s="134" t="str">
        <f t="shared" si="8"/>
        <v/>
      </c>
      <c r="R26" s="136" t="str">
        <f t="shared" si="10"/>
        <v/>
      </c>
    </row>
    <row r="27" spans="2:18" hidden="1" x14ac:dyDescent="0.25">
      <c r="B27" s="5">
        <v>24</v>
      </c>
      <c r="C27" s="6">
        <f>'RELACIÓN DE FACTURAS'!R31</f>
        <v>0</v>
      </c>
      <c r="D27" s="6">
        <f>'RELACIÓN DE FACTURAS'!Q31</f>
        <v>0</v>
      </c>
      <c r="E27" s="134">
        <f>'RELACIÓN DE FACTURAS'!V31</f>
        <v>0</v>
      </c>
      <c r="F27" s="134" t="str">
        <f>IF('RELACIÓN DE FACTURAS'!T31="","",IF('RELACIÓN DE FACTURAS'!T31="Obras","Obras","Serv. y Sum."))</f>
        <v/>
      </c>
      <c r="G27" s="134" t="str">
        <f>IF(C27=0,"",IF(AND(COUNTIF($C$4:C27,C27)=1,SUMIFS($E$4:$E$33,$C$4:$C$33,C27,$F$4:$F$33,"Obras")&gt;=40000),C27,""))</f>
        <v/>
      </c>
      <c r="H27" s="134" t="str">
        <f t="shared" si="0"/>
        <v/>
      </c>
      <c r="I27" s="221" t="str">
        <f t="shared" si="9"/>
        <v/>
      </c>
      <c r="J27" s="136" t="str">
        <f t="shared" si="11"/>
        <v/>
      </c>
      <c r="K27" s="134" t="str">
        <f t="shared" si="2"/>
        <v/>
      </c>
      <c r="L27" s="134" t="str">
        <f t="shared" si="3"/>
        <v/>
      </c>
      <c r="M27" s="134" t="str">
        <f t="shared" si="4"/>
        <v/>
      </c>
      <c r="N27" s="136" t="str">
        <f t="shared" si="5"/>
        <v/>
      </c>
      <c r="O27" s="134" t="str">
        <f t="shared" si="6"/>
        <v/>
      </c>
      <c r="P27" s="134" t="str">
        <f t="shared" si="7"/>
        <v/>
      </c>
      <c r="Q27" s="134" t="str">
        <f t="shared" si="8"/>
        <v/>
      </c>
      <c r="R27" s="136" t="str">
        <f t="shared" si="10"/>
        <v/>
      </c>
    </row>
    <row r="28" spans="2:18" hidden="1" x14ac:dyDescent="0.25">
      <c r="B28" s="5">
        <v>25</v>
      </c>
      <c r="C28" s="6">
        <f>'RELACIÓN DE FACTURAS'!R32</f>
        <v>0</v>
      </c>
      <c r="D28" s="6">
        <f>'RELACIÓN DE FACTURAS'!Q32</f>
        <v>0</v>
      </c>
      <c r="E28" s="134">
        <f>'RELACIÓN DE FACTURAS'!V32</f>
        <v>0</v>
      </c>
      <c r="F28" s="134" t="str">
        <f>IF('RELACIÓN DE FACTURAS'!T32="","",IF('RELACIÓN DE FACTURAS'!T32="Obras","Obras","Serv. y Sum."))</f>
        <v/>
      </c>
      <c r="G28" s="134" t="str">
        <f>IF(C28=0,"",IF(AND(COUNTIF($C$4:C28,C28)=1,SUMIFS($E$4:$E$33,$C$4:$C$33,C28,$F$4:$F$33,"Obras")&gt;=40000),C28,""))</f>
        <v/>
      </c>
      <c r="H28" s="134" t="str">
        <f t="shared" si="0"/>
        <v/>
      </c>
      <c r="I28" s="221" t="str">
        <f t="shared" si="9"/>
        <v/>
      </c>
      <c r="J28" s="136" t="str">
        <f t="shared" si="11"/>
        <v/>
      </c>
      <c r="K28" s="134" t="str">
        <f t="shared" si="2"/>
        <v/>
      </c>
      <c r="L28" s="134" t="str">
        <f t="shared" si="3"/>
        <v/>
      </c>
      <c r="M28" s="134" t="str">
        <f t="shared" si="4"/>
        <v/>
      </c>
      <c r="N28" s="136" t="str">
        <f t="shared" si="5"/>
        <v/>
      </c>
      <c r="O28" s="134" t="str">
        <f t="shared" si="6"/>
        <v/>
      </c>
      <c r="P28" s="134" t="str">
        <f t="shared" si="7"/>
        <v/>
      </c>
      <c r="Q28" s="134" t="str">
        <f t="shared" si="8"/>
        <v/>
      </c>
      <c r="R28" s="136" t="str">
        <f t="shared" si="10"/>
        <v/>
      </c>
    </row>
    <row r="29" spans="2:18" hidden="1" x14ac:dyDescent="0.25">
      <c r="B29" s="5">
        <v>26</v>
      </c>
      <c r="C29" s="6">
        <f>'RELACIÓN DE FACTURAS'!R33</f>
        <v>0</v>
      </c>
      <c r="D29" s="6">
        <f>'RELACIÓN DE FACTURAS'!Q33</f>
        <v>0</v>
      </c>
      <c r="E29" s="134">
        <f>'RELACIÓN DE FACTURAS'!V33</f>
        <v>0</v>
      </c>
      <c r="F29" s="134" t="str">
        <f>IF('RELACIÓN DE FACTURAS'!T33="","",IF('RELACIÓN DE FACTURAS'!T33="Obras","Obras","Serv. y Sum."))</f>
        <v/>
      </c>
      <c r="G29" s="134" t="str">
        <f>IF(C29=0,"",IF(AND(COUNTIF($C$4:C29,C29)=1,SUMIFS($E$4:$E$33,$C$4:$C$33,C29,$F$4:$F$33,"Obras")&gt;=40000),C29,""))</f>
        <v/>
      </c>
      <c r="H29" s="134" t="str">
        <f t="shared" si="0"/>
        <v/>
      </c>
      <c r="I29" s="221" t="str">
        <f t="shared" si="9"/>
        <v/>
      </c>
      <c r="J29" s="136" t="str">
        <f t="shared" si="11"/>
        <v/>
      </c>
      <c r="K29" s="134" t="str">
        <f t="shared" si="2"/>
        <v/>
      </c>
      <c r="L29" s="134" t="str">
        <f t="shared" si="3"/>
        <v/>
      </c>
      <c r="M29" s="134" t="str">
        <f t="shared" si="4"/>
        <v/>
      </c>
      <c r="N29" s="136" t="str">
        <f t="shared" si="5"/>
        <v/>
      </c>
      <c r="O29" s="134" t="str">
        <f t="shared" si="6"/>
        <v/>
      </c>
      <c r="P29" s="134" t="str">
        <f t="shared" si="7"/>
        <v/>
      </c>
      <c r="Q29" s="134" t="str">
        <f t="shared" si="8"/>
        <v/>
      </c>
      <c r="R29" s="136" t="str">
        <f t="shared" si="10"/>
        <v/>
      </c>
    </row>
    <row r="30" spans="2:18" hidden="1" x14ac:dyDescent="0.25">
      <c r="B30" s="5">
        <v>27</v>
      </c>
      <c r="C30" s="6">
        <f>'RELACIÓN DE FACTURAS'!R34</f>
        <v>0</v>
      </c>
      <c r="D30" s="6">
        <f>'RELACIÓN DE FACTURAS'!Q34</f>
        <v>0</v>
      </c>
      <c r="E30" s="134">
        <f>'RELACIÓN DE FACTURAS'!V34</f>
        <v>0</v>
      </c>
      <c r="F30" s="134" t="str">
        <f>IF('RELACIÓN DE FACTURAS'!T34="","",IF('RELACIÓN DE FACTURAS'!T34="Obras","Obras","Serv. y Sum."))</f>
        <v/>
      </c>
      <c r="G30" s="134" t="str">
        <f>IF(C30=0,"",IF(AND(COUNTIF($C$4:C30,C30)=1,SUMIFS($E$4:$E$33,$C$4:$C$33,C30,$F$4:$F$33,"Obras")&gt;=40000),C30,""))</f>
        <v/>
      </c>
      <c r="H30" s="134" t="str">
        <f t="shared" si="0"/>
        <v/>
      </c>
      <c r="I30" s="221" t="str">
        <f t="shared" si="9"/>
        <v/>
      </c>
      <c r="J30" s="136" t="str">
        <f t="shared" si="11"/>
        <v/>
      </c>
      <c r="K30" s="134" t="str">
        <f t="shared" si="2"/>
        <v/>
      </c>
      <c r="L30" s="134" t="str">
        <f t="shared" si="3"/>
        <v/>
      </c>
      <c r="M30" s="134" t="str">
        <f t="shared" si="4"/>
        <v/>
      </c>
      <c r="N30" s="136" t="str">
        <f t="shared" si="5"/>
        <v/>
      </c>
      <c r="O30" s="134" t="str">
        <f t="shared" si="6"/>
        <v/>
      </c>
      <c r="P30" s="134" t="str">
        <f t="shared" si="7"/>
        <v/>
      </c>
      <c r="Q30" s="134" t="str">
        <f t="shared" si="8"/>
        <v/>
      </c>
      <c r="R30" s="136" t="str">
        <f t="shared" si="10"/>
        <v/>
      </c>
    </row>
    <row r="31" spans="2:18" hidden="1" x14ac:dyDescent="0.25">
      <c r="B31" s="5">
        <v>28</v>
      </c>
      <c r="C31" s="6">
        <f>'RELACIÓN DE FACTURAS'!R35</f>
        <v>0</v>
      </c>
      <c r="D31" s="6">
        <f>'RELACIÓN DE FACTURAS'!Q35</f>
        <v>0</v>
      </c>
      <c r="E31" s="134">
        <f>'RELACIÓN DE FACTURAS'!V35</f>
        <v>0</v>
      </c>
      <c r="F31" s="134" t="str">
        <f>IF('RELACIÓN DE FACTURAS'!T35="","",IF('RELACIÓN DE FACTURAS'!T35="Obras","Obras","Serv. y Sum."))</f>
        <v/>
      </c>
      <c r="G31" s="134" t="str">
        <f>IF(C31=0,"",IF(AND(COUNTIF($C$4:C31,C31)=1,SUMIFS($E$4:$E$33,$C$4:$C$33,C31,$F$4:$F$33,"Obras")&gt;=40000),C31,""))</f>
        <v/>
      </c>
      <c r="H31" s="134" t="str">
        <f t="shared" si="0"/>
        <v/>
      </c>
      <c r="I31" s="221" t="str">
        <f t="shared" si="9"/>
        <v/>
      </c>
      <c r="J31" s="136" t="str">
        <f t="shared" si="11"/>
        <v/>
      </c>
      <c r="K31" s="134" t="str">
        <f t="shared" si="2"/>
        <v/>
      </c>
      <c r="L31" s="134" t="str">
        <f t="shared" si="3"/>
        <v/>
      </c>
      <c r="M31" s="134" t="str">
        <f t="shared" si="4"/>
        <v/>
      </c>
      <c r="N31" s="136" t="str">
        <f t="shared" si="5"/>
        <v/>
      </c>
      <c r="O31" s="134" t="str">
        <f t="shared" si="6"/>
        <v/>
      </c>
      <c r="P31" s="134" t="str">
        <f t="shared" si="7"/>
        <v/>
      </c>
      <c r="Q31" s="134" t="str">
        <f t="shared" si="8"/>
        <v/>
      </c>
      <c r="R31" s="136" t="str">
        <f t="shared" si="10"/>
        <v/>
      </c>
    </row>
    <row r="32" spans="2:18" hidden="1" x14ac:dyDescent="0.25">
      <c r="B32" s="5">
        <v>29</v>
      </c>
      <c r="C32" s="6">
        <f>'RELACIÓN DE FACTURAS'!R46</f>
        <v>0</v>
      </c>
      <c r="D32" s="6">
        <f>'RELACIÓN DE FACTURAS'!Q46</f>
        <v>0</v>
      </c>
      <c r="E32" s="134">
        <f>'RELACIÓN DE FACTURAS'!V36</f>
        <v>0</v>
      </c>
      <c r="F32" s="134" t="str">
        <f>IF('RELACIÓN DE FACTURAS'!T36="","",IF('RELACIÓN DE FACTURAS'!T36="Obras","Obras","Serv. y Sum."))</f>
        <v/>
      </c>
      <c r="G32" s="134" t="str">
        <f>IF(C32=0,"",IF(AND(COUNTIF($C$4:C32,C32)=1,SUMIFS($E$4:$E$33,$C$4:$C$33,C32,$F$4:$F$33,"Obras")&gt;=40000),C32,""))</f>
        <v/>
      </c>
      <c r="H32" s="134" t="str">
        <f t="shared" si="0"/>
        <v/>
      </c>
      <c r="I32" s="221" t="str">
        <f t="shared" si="9"/>
        <v/>
      </c>
      <c r="J32" s="136" t="str">
        <f t="shared" si="11"/>
        <v/>
      </c>
      <c r="K32" s="134" t="str">
        <f t="shared" si="2"/>
        <v/>
      </c>
      <c r="L32" s="134" t="str">
        <f t="shared" si="3"/>
        <v/>
      </c>
      <c r="M32" s="134" t="str">
        <f t="shared" si="4"/>
        <v/>
      </c>
      <c r="N32" s="136" t="str">
        <f t="shared" si="5"/>
        <v/>
      </c>
      <c r="O32" s="134" t="str">
        <f t="shared" si="6"/>
        <v/>
      </c>
      <c r="P32" s="134" t="str">
        <f t="shared" si="7"/>
        <v/>
      </c>
      <c r="Q32" s="134" t="str">
        <f t="shared" si="8"/>
        <v/>
      </c>
      <c r="R32" s="136" t="str">
        <f t="shared" si="10"/>
        <v/>
      </c>
    </row>
    <row r="33" spans="1:18" hidden="1" x14ac:dyDescent="0.25">
      <c r="B33" s="5">
        <v>30</v>
      </c>
      <c r="C33" s="6">
        <f>'RELACIÓN DE FACTURAS'!R47</f>
        <v>0</v>
      </c>
      <c r="D33" s="6">
        <f>'RELACIÓN DE FACTURAS'!Q47</f>
        <v>0</v>
      </c>
      <c r="E33" s="134">
        <f>'RELACIÓN DE FACTURAS'!V37</f>
        <v>0</v>
      </c>
      <c r="F33" s="134" t="str">
        <f>IF('RELACIÓN DE FACTURAS'!T37="","",IF('RELACIÓN DE FACTURAS'!T37="Obras","Obras","Serv. y Sum."))</f>
        <v/>
      </c>
      <c r="G33" s="134" t="str">
        <f>IF(C33=0,"",IF(AND(COUNTIF($C$4:C33,C33)=1,SUMIFS($E$4:$E$33,$C$4:$C$33,C33,$F$4:$F$33,"Obras")&gt;=40000),C33,""))</f>
        <v/>
      </c>
      <c r="H33" s="134" t="str">
        <f t="shared" si="0"/>
        <v/>
      </c>
      <c r="I33" s="221" t="str">
        <f t="shared" si="9"/>
        <v/>
      </c>
      <c r="J33" s="136" t="str">
        <f t="shared" si="11"/>
        <v/>
      </c>
      <c r="K33" s="134" t="str">
        <f t="shared" si="2"/>
        <v/>
      </c>
      <c r="L33" s="134" t="str">
        <f t="shared" si="3"/>
        <v/>
      </c>
      <c r="M33" s="134" t="str">
        <f t="shared" si="4"/>
        <v/>
      </c>
      <c r="N33" s="136" t="str">
        <f t="shared" si="5"/>
        <v/>
      </c>
      <c r="O33" s="134" t="str">
        <f t="shared" si="6"/>
        <v/>
      </c>
      <c r="P33" s="134" t="str">
        <f t="shared" si="7"/>
        <v/>
      </c>
      <c r="Q33" s="134" t="str">
        <f t="shared" si="8"/>
        <v/>
      </c>
      <c r="R33" s="136" t="str">
        <f t="shared" si="10"/>
        <v/>
      </c>
    </row>
    <row r="34" spans="1:18" x14ac:dyDescent="0.25">
      <c r="E34" s="132"/>
      <c r="F34" s="132"/>
      <c r="G34" s="132"/>
      <c r="H34" s="132"/>
      <c r="I34" s="132"/>
      <c r="J34" s="187"/>
      <c r="K34" s="132"/>
      <c r="L34" s="132"/>
      <c r="M34" s="132"/>
      <c r="N34" s="187"/>
      <c r="O34" s="132"/>
      <c r="P34" s="132"/>
      <c r="Q34" s="132"/>
      <c r="R34" s="187"/>
    </row>
    <row r="35" spans="1:18" x14ac:dyDescent="0.25">
      <c r="E35" s="132"/>
      <c r="F35" s="132"/>
      <c r="G35" s="132"/>
      <c r="H35" s="132"/>
      <c r="I35" s="132"/>
      <c r="J35" s="187"/>
      <c r="K35" s="132"/>
      <c r="L35" s="132"/>
      <c r="M35" s="132"/>
      <c r="N35" s="187"/>
      <c r="O35" s="132"/>
      <c r="P35" s="132"/>
      <c r="Q35" s="132"/>
      <c r="R35" s="187"/>
    </row>
    <row r="36" spans="1:18" x14ac:dyDescent="0.25">
      <c r="E36" s="132"/>
      <c r="F36" s="132"/>
      <c r="G36" s="132"/>
      <c r="H36" s="132"/>
      <c r="I36" s="132"/>
      <c r="J36" s="187"/>
      <c r="K36" s="132"/>
      <c r="L36" s="132"/>
      <c r="M36" s="132"/>
      <c r="N36" s="187"/>
      <c r="O36" s="132"/>
      <c r="P36" s="132"/>
      <c r="Q36" s="132"/>
      <c r="R36" s="187"/>
    </row>
    <row r="37" spans="1:18" x14ac:dyDescent="0.25">
      <c r="E37" s="132"/>
      <c r="F37" s="132"/>
      <c r="G37" s="132"/>
      <c r="H37" s="132"/>
      <c r="I37" s="132"/>
      <c r="J37" s="187"/>
      <c r="K37" s="132"/>
      <c r="L37" s="132"/>
      <c r="M37" s="132"/>
      <c r="N37" s="187"/>
      <c r="O37" s="132"/>
      <c r="P37" s="132"/>
      <c r="Q37" s="132"/>
      <c r="R37" s="187"/>
    </row>
    <row r="38" spans="1:18" x14ac:dyDescent="0.25">
      <c r="E38" s="132"/>
      <c r="F38" s="132"/>
      <c r="G38" s="132"/>
      <c r="H38" s="132"/>
      <c r="I38" s="132"/>
      <c r="J38" s="187"/>
      <c r="K38" s="132"/>
      <c r="L38" s="132"/>
      <c r="M38" s="132"/>
      <c r="N38" s="187"/>
      <c r="O38" s="132"/>
      <c r="P38" s="132"/>
      <c r="Q38" s="132"/>
      <c r="R38" s="187"/>
    </row>
    <row r="39" spans="1:18" x14ac:dyDescent="0.25">
      <c r="E39" s="132"/>
      <c r="F39" s="132"/>
      <c r="G39" s="132"/>
      <c r="H39" s="132"/>
      <c r="I39" s="132"/>
      <c r="J39" s="187"/>
      <c r="K39" s="132"/>
      <c r="L39" s="132"/>
      <c r="M39" s="132"/>
      <c r="N39" s="187"/>
      <c r="O39" s="132"/>
      <c r="P39" s="132"/>
      <c r="Q39" s="132"/>
      <c r="R39" s="187"/>
    </row>
    <row r="40" spans="1:18" x14ac:dyDescent="0.25">
      <c r="E40" s="132"/>
      <c r="F40" s="132"/>
      <c r="G40" s="132"/>
      <c r="H40" s="132"/>
      <c r="I40" s="132"/>
      <c r="J40" s="187"/>
      <c r="K40" s="132"/>
      <c r="L40" s="132"/>
      <c r="M40" s="132"/>
      <c r="N40" s="187"/>
      <c r="O40" s="132"/>
      <c r="P40" s="132"/>
      <c r="Q40" s="132"/>
      <c r="R40" s="187"/>
    </row>
    <row r="41" spans="1:18" ht="13.5" customHeight="1" x14ac:dyDescent="0.25">
      <c r="B41" s="274" t="s">
        <v>190</v>
      </c>
      <c r="C41" s="274"/>
      <c r="D41" s="274"/>
      <c r="E41" s="274"/>
      <c r="F41" s="274"/>
      <c r="G41" s="274"/>
      <c r="H41" s="133"/>
      <c r="I41" s="133"/>
      <c r="J41" s="133"/>
      <c r="K41" s="133"/>
      <c r="L41" s="133"/>
      <c r="M41" s="133"/>
      <c r="N41" s="133"/>
      <c r="O41" s="133"/>
      <c r="P41" s="133"/>
      <c r="Q41" s="133"/>
      <c r="R41" s="133"/>
    </row>
    <row r="42" spans="1:18" x14ac:dyDescent="0.25">
      <c r="A42" s="133"/>
      <c r="B42" s="274"/>
      <c r="C42" s="274"/>
      <c r="D42" s="274"/>
      <c r="E42" s="274"/>
      <c r="F42" s="274"/>
      <c r="G42" s="274"/>
      <c r="H42" s="133"/>
      <c r="I42" s="133"/>
      <c r="J42" s="133"/>
      <c r="K42" s="133"/>
      <c r="L42" s="133"/>
      <c r="M42" s="133"/>
      <c r="N42" s="133"/>
      <c r="O42" s="133"/>
      <c r="P42" s="133"/>
      <c r="Q42" s="133"/>
      <c r="R42" s="133"/>
    </row>
    <row r="43" spans="1:18" x14ac:dyDescent="0.25">
      <c r="A43" s="133"/>
      <c r="B43" s="274"/>
      <c r="C43" s="274"/>
      <c r="D43" s="274"/>
      <c r="E43" s="274"/>
      <c r="F43" s="274"/>
      <c r="G43" s="274"/>
      <c r="H43" s="133"/>
      <c r="I43" s="133"/>
      <c r="J43" s="133"/>
      <c r="K43" s="133"/>
      <c r="L43" s="133"/>
      <c r="M43" s="133"/>
      <c r="N43" s="133"/>
      <c r="O43" s="133"/>
      <c r="P43" s="133"/>
      <c r="Q43" s="133"/>
      <c r="R43" s="133"/>
    </row>
    <row r="44" spans="1:18" x14ac:dyDescent="0.25">
      <c r="A44" s="133"/>
      <c r="B44" s="274"/>
      <c r="C44" s="274"/>
      <c r="D44" s="274"/>
      <c r="E44" s="274"/>
      <c r="F44" s="274"/>
      <c r="G44" s="274"/>
      <c r="H44" s="133"/>
      <c r="I44" s="133"/>
      <c r="J44" s="133"/>
      <c r="K44" s="133"/>
      <c r="L44" s="133"/>
      <c r="M44" s="133"/>
      <c r="N44" s="133"/>
      <c r="O44" s="133"/>
      <c r="P44" s="133"/>
      <c r="Q44" s="133"/>
      <c r="R44" s="133"/>
    </row>
    <row r="45" spans="1:18" x14ac:dyDescent="0.25">
      <c r="B45" s="274"/>
      <c r="C45" s="274"/>
      <c r="D45" s="274"/>
      <c r="E45" s="274"/>
      <c r="F45" s="274"/>
      <c r="G45" s="274"/>
      <c r="H45" s="133"/>
      <c r="I45" s="133"/>
      <c r="J45" s="133"/>
    </row>
    <row r="46" spans="1:18" ht="14.25" thickBot="1" x14ac:dyDescent="0.3"/>
    <row r="47" spans="1:18" s="59" customFormat="1" ht="64.5" thickBot="1" x14ac:dyDescent="0.25">
      <c r="B47" s="139" t="s">
        <v>0</v>
      </c>
      <c r="C47" s="140" t="s">
        <v>1</v>
      </c>
      <c r="D47" s="141" t="s">
        <v>96</v>
      </c>
      <c r="E47" s="141" t="s">
        <v>107</v>
      </c>
      <c r="F47" s="142" t="s">
        <v>108</v>
      </c>
    </row>
    <row r="48" spans="1:18" ht="9.9499999999999993" customHeight="1" x14ac:dyDescent="0.25">
      <c r="I48" s="59"/>
      <c r="K48" s="59"/>
    </row>
    <row r="49" spans="2:11" ht="20.100000000000001" customHeight="1" x14ac:dyDescent="0.25">
      <c r="B49" s="4" t="str">
        <f t="shared" ref="B49:E50" si="12">IF(N4="","",N4)</f>
        <v/>
      </c>
      <c r="C49" s="1" t="str">
        <f t="shared" si="12"/>
        <v/>
      </c>
      <c r="D49" s="201" t="str">
        <f t="shared" si="12"/>
        <v/>
      </c>
      <c r="E49" s="202" t="str">
        <f t="shared" si="12"/>
        <v/>
      </c>
      <c r="F49" s="4" t="str">
        <f t="shared" ref="F49" si="13">IF(R4="","",R4)</f>
        <v/>
      </c>
      <c r="I49" s="59"/>
      <c r="K49" s="59"/>
    </row>
    <row r="50" spans="2:11" ht="20.100000000000001" customHeight="1" x14ac:dyDescent="0.25">
      <c r="B50" s="4" t="str">
        <f t="shared" si="12"/>
        <v/>
      </c>
      <c r="C50" s="1" t="str">
        <f t="shared" si="12"/>
        <v/>
      </c>
      <c r="D50" s="1" t="str">
        <f t="shared" si="12"/>
        <v/>
      </c>
      <c r="E50" s="202" t="str">
        <f t="shared" si="12"/>
        <v/>
      </c>
      <c r="F50" s="4" t="str">
        <f>IF(R5="","",R5)</f>
        <v/>
      </c>
      <c r="I50" s="59"/>
      <c r="K50" s="59"/>
    </row>
    <row r="51" spans="2:11" ht="20.100000000000001" customHeight="1" x14ac:dyDescent="0.25">
      <c r="B51" s="4" t="str">
        <f t="shared" ref="B51:E78" si="14">IF(N6="","",N6)</f>
        <v/>
      </c>
      <c r="C51" s="1" t="str">
        <f t="shared" si="14"/>
        <v/>
      </c>
      <c r="D51" s="1" t="str">
        <f t="shared" si="14"/>
        <v/>
      </c>
      <c r="E51" s="202" t="str">
        <f t="shared" si="14"/>
        <v/>
      </c>
      <c r="F51" s="4" t="str">
        <f t="shared" ref="F51:F78" si="15">IF(R6="","",R6)</f>
        <v/>
      </c>
      <c r="I51" s="59"/>
      <c r="K51" s="59"/>
    </row>
    <row r="52" spans="2:11" ht="20.100000000000001" customHeight="1" x14ac:dyDescent="0.25">
      <c r="B52" s="4" t="str">
        <f t="shared" si="14"/>
        <v/>
      </c>
      <c r="C52" s="1" t="str">
        <f t="shared" si="14"/>
        <v/>
      </c>
      <c r="D52" s="1" t="str">
        <f t="shared" si="14"/>
        <v/>
      </c>
      <c r="E52" s="202" t="str">
        <f t="shared" si="14"/>
        <v/>
      </c>
      <c r="F52" s="4" t="str">
        <f t="shared" si="15"/>
        <v/>
      </c>
      <c r="I52" s="59"/>
      <c r="K52" s="59"/>
    </row>
    <row r="53" spans="2:11" ht="20.100000000000001" customHeight="1" x14ac:dyDescent="0.25">
      <c r="B53" s="4" t="str">
        <f t="shared" si="14"/>
        <v/>
      </c>
      <c r="C53" s="1" t="str">
        <f t="shared" si="14"/>
        <v/>
      </c>
      <c r="D53" s="1" t="str">
        <f t="shared" si="14"/>
        <v/>
      </c>
      <c r="E53" s="202" t="str">
        <f t="shared" si="14"/>
        <v/>
      </c>
      <c r="F53" s="4" t="str">
        <f t="shared" si="15"/>
        <v/>
      </c>
      <c r="I53" s="59"/>
    </row>
    <row r="54" spans="2:11" ht="20.100000000000001" customHeight="1" x14ac:dyDescent="0.25">
      <c r="B54" s="4" t="str">
        <f t="shared" si="14"/>
        <v/>
      </c>
      <c r="C54" s="1" t="str">
        <f t="shared" si="14"/>
        <v/>
      </c>
      <c r="D54" s="1" t="str">
        <f t="shared" si="14"/>
        <v/>
      </c>
      <c r="E54" s="202" t="str">
        <f t="shared" si="14"/>
        <v/>
      </c>
      <c r="F54" s="4" t="str">
        <f t="shared" si="15"/>
        <v/>
      </c>
      <c r="I54" s="59"/>
    </row>
    <row r="55" spans="2:11" ht="20.100000000000001" customHeight="1" x14ac:dyDescent="0.25">
      <c r="B55" s="4" t="str">
        <f t="shared" si="14"/>
        <v/>
      </c>
      <c r="C55" s="1" t="str">
        <f t="shared" si="14"/>
        <v/>
      </c>
      <c r="D55" s="1" t="str">
        <f t="shared" si="14"/>
        <v/>
      </c>
      <c r="E55" s="202" t="str">
        <f t="shared" si="14"/>
        <v/>
      </c>
      <c r="F55" s="4" t="str">
        <f t="shared" si="15"/>
        <v/>
      </c>
      <c r="I55" s="59"/>
    </row>
    <row r="56" spans="2:11" ht="20.100000000000001" customHeight="1" x14ac:dyDescent="0.25">
      <c r="B56" s="4" t="str">
        <f t="shared" si="14"/>
        <v/>
      </c>
      <c r="C56" s="1" t="str">
        <f t="shared" si="14"/>
        <v/>
      </c>
      <c r="D56" s="1" t="str">
        <f t="shared" si="14"/>
        <v/>
      </c>
      <c r="E56" s="202" t="str">
        <f t="shared" si="14"/>
        <v/>
      </c>
      <c r="F56" s="4" t="str">
        <f t="shared" si="15"/>
        <v/>
      </c>
      <c r="I56" s="59"/>
    </row>
    <row r="57" spans="2:11" ht="20.100000000000001" customHeight="1" x14ac:dyDescent="0.25">
      <c r="B57" s="4" t="str">
        <f t="shared" si="14"/>
        <v/>
      </c>
      <c r="C57" s="1" t="str">
        <f t="shared" si="14"/>
        <v/>
      </c>
      <c r="D57" s="1" t="str">
        <f t="shared" si="14"/>
        <v/>
      </c>
      <c r="E57" s="202" t="str">
        <f t="shared" si="14"/>
        <v/>
      </c>
      <c r="F57" s="4" t="str">
        <f t="shared" si="15"/>
        <v/>
      </c>
      <c r="I57" s="59"/>
    </row>
    <row r="58" spans="2:11" ht="20.100000000000001" customHeight="1" x14ac:dyDescent="0.25">
      <c r="B58" s="4" t="str">
        <f t="shared" si="14"/>
        <v/>
      </c>
      <c r="C58" s="1" t="str">
        <f t="shared" si="14"/>
        <v/>
      </c>
      <c r="D58" s="1" t="str">
        <f t="shared" si="14"/>
        <v/>
      </c>
      <c r="E58" s="202" t="str">
        <f t="shared" si="14"/>
        <v/>
      </c>
      <c r="F58" s="4" t="str">
        <f t="shared" si="15"/>
        <v/>
      </c>
      <c r="I58" s="59"/>
    </row>
    <row r="59" spans="2:11" ht="20.100000000000001" customHeight="1" x14ac:dyDescent="0.25">
      <c r="B59" s="4" t="str">
        <f t="shared" si="14"/>
        <v/>
      </c>
      <c r="C59" s="1" t="str">
        <f t="shared" si="14"/>
        <v/>
      </c>
      <c r="D59" s="1" t="str">
        <f t="shared" si="14"/>
        <v/>
      </c>
      <c r="E59" s="202" t="str">
        <f t="shared" si="14"/>
        <v/>
      </c>
      <c r="F59" s="4" t="str">
        <f t="shared" si="15"/>
        <v/>
      </c>
      <c r="I59" s="59"/>
    </row>
    <row r="60" spans="2:11" ht="20.100000000000001" customHeight="1" x14ac:dyDescent="0.25">
      <c r="B60" s="4" t="str">
        <f t="shared" si="14"/>
        <v/>
      </c>
      <c r="C60" s="1" t="str">
        <f t="shared" si="14"/>
        <v/>
      </c>
      <c r="D60" s="1" t="str">
        <f t="shared" si="14"/>
        <v/>
      </c>
      <c r="E60" s="202" t="str">
        <f t="shared" si="14"/>
        <v/>
      </c>
      <c r="F60" s="4" t="str">
        <f t="shared" si="15"/>
        <v/>
      </c>
      <c r="I60" s="59"/>
    </row>
    <row r="61" spans="2:11" ht="20.100000000000001" customHeight="1" x14ac:dyDescent="0.25">
      <c r="B61" s="4" t="str">
        <f t="shared" si="14"/>
        <v/>
      </c>
      <c r="C61" s="1" t="str">
        <f t="shared" si="14"/>
        <v/>
      </c>
      <c r="D61" s="1" t="str">
        <f t="shared" si="14"/>
        <v/>
      </c>
      <c r="E61" s="202" t="str">
        <f t="shared" si="14"/>
        <v/>
      </c>
      <c r="F61" s="4" t="str">
        <f t="shared" si="15"/>
        <v/>
      </c>
      <c r="I61" s="59"/>
    </row>
    <row r="62" spans="2:11" ht="20.100000000000001" customHeight="1" x14ac:dyDescent="0.25">
      <c r="B62" s="4" t="str">
        <f t="shared" si="14"/>
        <v/>
      </c>
      <c r="C62" s="1" t="str">
        <f t="shared" si="14"/>
        <v/>
      </c>
      <c r="D62" s="1" t="str">
        <f t="shared" si="14"/>
        <v/>
      </c>
      <c r="E62" s="202" t="str">
        <f t="shared" si="14"/>
        <v/>
      </c>
      <c r="F62" s="4" t="str">
        <f t="shared" si="15"/>
        <v/>
      </c>
      <c r="I62" s="59"/>
    </row>
    <row r="63" spans="2:11" ht="20.100000000000001" customHeight="1" x14ac:dyDescent="0.25">
      <c r="B63" s="4" t="str">
        <f t="shared" si="14"/>
        <v/>
      </c>
      <c r="C63" s="1" t="str">
        <f t="shared" si="14"/>
        <v/>
      </c>
      <c r="D63" s="1" t="str">
        <f t="shared" si="14"/>
        <v/>
      </c>
      <c r="E63" s="202" t="str">
        <f t="shared" si="14"/>
        <v/>
      </c>
      <c r="F63" s="4" t="str">
        <f t="shared" si="15"/>
        <v/>
      </c>
      <c r="I63" s="59"/>
    </row>
    <row r="64" spans="2:11" ht="20.100000000000001" customHeight="1" x14ac:dyDescent="0.25">
      <c r="B64" s="4" t="str">
        <f t="shared" si="14"/>
        <v/>
      </c>
      <c r="C64" s="1" t="str">
        <f t="shared" si="14"/>
        <v/>
      </c>
      <c r="D64" s="1" t="str">
        <f t="shared" si="14"/>
        <v/>
      </c>
      <c r="E64" s="202" t="str">
        <f t="shared" si="14"/>
        <v/>
      </c>
      <c r="F64" s="4" t="str">
        <f t="shared" si="15"/>
        <v/>
      </c>
      <c r="I64" s="59"/>
    </row>
    <row r="65" spans="2:9" ht="20.100000000000001" customHeight="1" x14ac:dyDescent="0.25">
      <c r="B65" s="4" t="str">
        <f t="shared" si="14"/>
        <v/>
      </c>
      <c r="C65" s="1" t="str">
        <f t="shared" si="14"/>
        <v/>
      </c>
      <c r="D65" s="1" t="str">
        <f t="shared" si="14"/>
        <v/>
      </c>
      <c r="E65" s="202" t="str">
        <f t="shared" si="14"/>
        <v/>
      </c>
      <c r="F65" s="4" t="str">
        <f t="shared" si="15"/>
        <v/>
      </c>
      <c r="I65" s="59"/>
    </row>
    <row r="66" spans="2:9" ht="20.100000000000001" customHeight="1" x14ac:dyDescent="0.25">
      <c r="B66" s="4" t="str">
        <f t="shared" si="14"/>
        <v/>
      </c>
      <c r="C66" s="1" t="str">
        <f t="shared" si="14"/>
        <v/>
      </c>
      <c r="D66" s="1" t="str">
        <f t="shared" si="14"/>
        <v/>
      </c>
      <c r="E66" s="202" t="str">
        <f t="shared" si="14"/>
        <v/>
      </c>
      <c r="F66" s="4" t="str">
        <f t="shared" si="15"/>
        <v/>
      </c>
      <c r="I66" s="59"/>
    </row>
    <row r="67" spans="2:9" ht="20.100000000000001" customHeight="1" x14ac:dyDescent="0.25">
      <c r="B67" s="4" t="str">
        <f t="shared" si="14"/>
        <v/>
      </c>
      <c r="C67" s="1" t="str">
        <f t="shared" si="14"/>
        <v/>
      </c>
      <c r="D67" s="1" t="str">
        <f t="shared" si="14"/>
        <v/>
      </c>
      <c r="E67" s="202" t="str">
        <f t="shared" si="14"/>
        <v/>
      </c>
      <c r="F67" s="4" t="str">
        <f t="shared" si="15"/>
        <v/>
      </c>
      <c r="I67" s="59"/>
    </row>
    <row r="68" spans="2:9" ht="20.100000000000001" customHeight="1" x14ac:dyDescent="0.25">
      <c r="B68" s="4" t="str">
        <f t="shared" si="14"/>
        <v/>
      </c>
      <c r="C68" s="1" t="str">
        <f t="shared" si="14"/>
        <v/>
      </c>
      <c r="D68" s="1" t="str">
        <f t="shared" si="14"/>
        <v/>
      </c>
      <c r="E68" s="202" t="str">
        <f t="shared" si="14"/>
        <v/>
      </c>
      <c r="F68" s="4" t="str">
        <f t="shared" si="15"/>
        <v/>
      </c>
      <c r="I68" s="59"/>
    </row>
    <row r="69" spans="2:9" ht="20.100000000000001" customHeight="1" x14ac:dyDescent="0.25">
      <c r="B69" s="4" t="str">
        <f t="shared" si="14"/>
        <v/>
      </c>
      <c r="C69" s="1" t="str">
        <f t="shared" si="14"/>
        <v/>
      </c>
      <c r="D69" s="1" t="str">
        <f t="shared" si="14"/>
        <v/>
      </c>
      <c r="E69" s="202" t="str">
        <f t="shared" si="14"/>
        <v/>
      </c>
      <c r="F69" s="4" t="str">
        <f t="shared" si="15"/>
        <v/>
      </c>
      <c r="I69" s="59"/>
    </row>
    <row r="70" spans="2:9" ht="20.100000000000001" customHeight="1" x14ac:dyDescent="0.25">
      <c r="B70" s="4" t="str">
        <f t="shared" si="14"/>
        <v/>
      </c>
      <c r="C70" s="1" t="str">
        <f t="shared" si="14"/>
        <v/>
      </c>
      <c r="D70" s="1" t="str">
        <f t="shared" si="14"/>
        <v/>
      </c>
      <c r="E70" s="202" t="str">
        <f t="shared" si="14"/>
        <v/>
      </c>
      <c r="F70" s="4" t="str">
        <f t="shared" si="15"/>
        <v/>
      </c>
      <c r="I70" s="59"/>
    </row>
    <row r="71" spans="2:9" ht="20.100000000000001" customHeight="1" x14ac:dyDescent="0.25">
      <c r="B71" s="4" t="str">
        <f t="shared" si="14"/>
        <v/>
      </c>
      <c r="C71" s="1" t="str">
        <f t="shared" si="14"/>
        <v/>
      </c>
      <c r="D71" s="1" t="str">
        <f t="shared" si="14"/>
        <v/>
      </c>
      <c r="E71" s="202" t="str">
        <f t="shared" si="14"/>
        <v/>
      </c>
      <c r="F71" s="4" t="str">
        <f t="shared" si="15"/>
        <v/>
      </c>
      <c r="I71" s="59"/>
    </row>
    <row r="72" spans="2:9" ht="20.100000000000001" customHeight="1" x14ac:dyDescent="0.25">
      <c r="B72" s="4" t="str">
        <f t="shared" si="14"/>
        <v/>
      </c>
      <c r="C72" s="1" t="str">
        <f t="shared" si="14"/>
        <v/>
      </c>
      <c r="D72" s="1" t="str">
        <f t="shared" si="14"/>
        <v/>
      </c>
      <c r="E72" s="202" t="str">
        <f t="shared" si="14"/>
        <v/>
      </c>
      <c r="F72" s="4" t="str">
        <f t="shared" si="15"/>
        <v/>
      </c>
      <c r="I72" s="59"/>
    </row>
    <row r="73" spans="2:9" ht="20.100000000000001" customHeight="1" x14ac:dyDescent="0.25">
      <c r="B73" s="4" t="str">
        <f t="shared" si="14"/>
        <v/>
      </c>
      <c r="C73" s="1" t="str">
        <f t="shared" si="14"/>
        <v/>
      </c>
      <c r="D73" s="1" t="str">
        <f t="shared" si="14"/>
        <v/>
      </c>
      <c r="E73" s="202" t="str">
        <f t="shared" si="14"/>
        <v/>
      </c>
      <c r="F73" s="4" t="str">
        <f t="shared" si="15"/>
        <v/>
      </c>
      <c r="I73" s="59"/>
    </row>
    <row r="74" spans="2:9" ht="20.100000000000001" customHeight="1" x14ac:dyDescent="0.25">
      <c r="B74" s="4" t="str">
        <f t="shared" si="14"/>
        <v/>
      </c>
      <c r="C74" s="1" t="str">
        <f t="shared" si="14"/>
        <v/>
      </c>
      <c r="D74" s="1" t="str">
        <f t="shared" si="14"/>
        <v/>
      </c>
      <c r="E74" s="202" t="str">
        <f t="shared" si="14"/>
        <v/>
      </c>
      <c r="F74" s="4" t="str">
        <f t="shared" si="15"/>
        <v/>
      </c>
      <c r="I74" s="59"/>
    </row>
    <row r="75" spans="2:9" ht="20.100000000000001" customHeight="1" x14ac:dyDescent="0.25">
      <c r="B75" s="4" t="str">
        <f t="shared" si="14"/>
        <v/>
      </c>
      <c r="C75" s="1" t="str">
        <f t="shared" si="14"/>
        <v/>
      </c>
      <c r="D75" s="1" t="str">
        <f t="shared" si="14"/>
        <v/>
      </c>
      <c r="E75" s="202" t="str">
        <f t="shared" si="14"/>
        <v/>
      </c>
      <c r="F75" s="4" t="str">
        <f t="shared" si="15"/>
        <v/>
      </c>
      <c r="I75" s="59"/>
    </row>
    <row r="76" spans="2:9" ht="20.100000000000001" customHeight="1" x14ac:dyDescent="0.25">
      <c r="B76" s="4" t="str">
        <f t="shared" si="14"/>
        <v/>
      </c>
      <c r="C76" s="1" t="str">
        <f t="shared" si="14"/>
        <v/>
      </c>
      <c r="D76" s="1" t="str">
        <f t="shared" si="14"/>
        <v/>
      </c>
      <c r="E76" s="202" t="str">
        <f t="shared" si="14"/>
        <v/>
      </c>
      <c r="F76" s="4" t="str">
        <f t="shared" si="15"/>
        <v/>
      </c>
      <c r="I76" s="59"/>
    </row>
    <row r="77" spans="2:9" ht="20.100000000000001" customHeight="1" x14ac:dyDescent="0.25">
      <c r="B77" s="4" t="str">
        <f t="shared" si="14"/>
        <v/>
      </c>
      <c r="C77" s="1" t="str">
        <f t="shared" si="14"/>
        <v/>
      </c>
      <c r="D77" s="1" t="str">
        <f t="shared" si="14"/>
        <v/>
      </c>
      <c r="E77" s="202" t="str">
        <f t="shared" si="14"/>
        <v/>
      </c>
      <c r="F77" s="4" t="str">
        <f t="shared" si="15"/>
        <v/>
      </c>
      <c r="I77" s="59"/>
    </row>
    <row r="78" spans="2:9" ht="20.100000000000001" customHeight="1" x14ac:dyDescent="0.25">
      <c r="B78" s="4" t="str">
        <f t="shared" si="14"/>
        <v/>
      </c>
      <c r="C78" s="1" t="str">
        <f t="shared" si="14"/>
        <v/>
      </c>
      <c r="D78" s="1" t="str">
        <f t="shared" si="14"/>
        <v/>
      </c>
      <c r="E78" s="202" t="str">
        <f t="shared" si="14"/>
        <v/>
      </c>
      <c r="F78" s="4" t="str">
        <f t="shared" si="15"/>
        <v/>
      </c>
      <c r="I78" s="59"/>
    </row>
    <row r="79" spans="2:9" s="200" customFormat="1" x14ac:dyDescent="0.25"/>
  </sheetData>
  <sheetProtection algorithmName="SHA-512" hashValue="wAAe/9rCYKnQhc8OARtmrnyKggVaqziaYYH1cFGn3uCoW3bo/b+/HNIk3T6WuhXvitM+baVIf43jW6AEt6NnWw==" saltValue="LfWHFhm+Q0BygpXfz3+y5A==" spinCount="100000" sheet="1" objects="1" scenarios="1" selectLockedCells="1"/>
  <mergeCells count="3">
    <mergeCell ref="J2:M2"/>
    <mergeCell ref="N2:R2"/>
    <mergeCell ref="B41:G45"/>
  </mergeCells>
  <conditionalFormatting sqref="B49:F78">
    <cfRule type="expression" dxfId="42" priority="2">
      <formula>$B49&lt;&gt;""</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7"/>
  <sheetViews>
    <sheetView showGridLines="0" workbookViewId="0">
      <pane ySplit="7" topLeftCell="A8" activePane="bottomLeft" state="frozen"/>
      <selection pane="bottomLeft" activeCell="C8" sqref="C8:C10"/>
    </sheetView>
  </sheetViews>
  <sheetFormatPr baseColWidth="10" defaultColWidth="9.140625" defaultRowHeight="30" customHeight="1" x14ac:dyDescent="0.2"/>
  <cols>
    <col min="1" max="1" width="5.7109375" style="85" customWidth="1"/>
    <col min="2" max="2" width="6.7109375" style="87" customWidth="1"/>
    <col min="3" max="3" width="15.7109375" style="85" customWidth="1"/>
    <col min="4" max="4" width="15" style="90" bestFit="1" customWidth="1"/>
    <col min="5" max="5" width="14.7109375" style="90" customWidth="1"/>
    <col min="6" max="6" width="35.7109375" style="85" customWidth="1"/>
    <col min="7" max="7" width="12" style="85" customWidth="1"/>
    <col min="8" max="8" width="15.7109375" style="85" customWidth="1"/>
    <col min="9" max="9" width="12.7109375" style="89" customWidth="1"/>
    <col min="10" max="10" width="14.7109375" style="90" customWidth="1"/>
    <col min="11" max="13" width="15.7109375" style="85" customWidth="1"/>
    <col min="14" max="14" width="70.7109375" style="85" customWidth="1"/>
    <col min="15" max="963" width="11.42578125" style="85" customWidth="1"/>
    <col min="964" max="16384" width="9.140625" style="85"/>
  </cols>
  <sheetData>
    <row r="1" spans="2:14" ht="20.100000000000001" customHeight="1" x14ac:dyDescent="0.2">
      <c r="B1" s="252" t="s">
        <v>196</v>
      </c>
      <c r="C1" s="252"/>
      <c r="D1" s="252"/>
      <c r="E1" s="252"/>
      <c r="F1" s="252"/>
      <c r="G1" s="252"/>
      <c r="H1" s="252"/>
      <c r="I1" s="252"/>
      <c r="J1" s="252"/>
      <c r="K1" s="252"/>
      <c r="L1" s="252"/>
      <c r="M1" s="252"/>
      <c r="N1" s="252"/>
    </row>
    <row r="2" spans="2:14" ht="9.9499999999999993" customHeight="1" x14ac:dyDescent="0.2">
      <c r="B2" s="69"/>
      <c r="C2" s="69"/>
      <c r="D2" s="69"/>
      <c r="E2" s="69"/>
      <c r="F2" s="69"/>
      <c r="G2" s="69"/>
      <c r="H2" s="69"/>
      <c r="I2" s="84"/>
      <c r="J2" s="69"/>
      <c r="K2" s="69"/>
      <c r="L2" s="69"/>
      <c r="M2" s="69"/>
      <c r="N2" s="69"/>
    </row>
    <row r="3" spans="2:14" ht="20.100000000000001" customHeight="1" x14ac:dyDescent="0.2">
      <c r="B3" s="86" t="s">
        <v>25</v>
      </c>
      <c r="D3" s="281" t="str">
        <f>IF('RELACIÓN DE FACTURAS'!O3="","",'RELACIÓN DE FACTURAS'!O3)</f>
        <v/>
      </c>
      <c r="E3" s="281"/>
      <c r="F3" s="88"/>
      <c r="G3" s="88"/>
      <c r="H3" s="88"/>
      <c r="J3" s="88"/>
      <c r="K3" s="88"/>
      <c r="L3" s="88"/>
      <c r="M3" s="88"/>
      <c r="N3" s="88"/>
    </row>
    <row r="4" spans="2:14" ht="9.9499999999999993" customHeight="1" thickBot="1" x14ac:dyDescent="0.25"/>
    <row r="5" spans="2:14" s="91" customFormat="1" ht="30" customHeight="1" x14ac:dyDescent="0.2">
      <c r="B5" s="296" t="s">
        <v>0</v>
      </c>
      <c r="C5" s="270" t="s">
        <v>8</v>
      </c>
      <c r="D5" s="270" t="s">
        <v>28</v>
      </c>
      <c r="E5" s="295" t="s">
        <v>113</v>
      </c>
      <c r="F5" s="295"/>
      <c r="G5" s="295"/>
      <c r="H5" s="295"/>
      <c r="I5" s="295"/>
      <c r="J5" s="295"/>
      <c r="K5" s="270" t="s">
        <v>115</v>
      </c>
      <c r="L5" s="282" t="s">
        <v>111</v>
      </c>
      <c r="M5" s="283"/>
      <c r="N5" s="260" t="s">
        <v>76</v>
      </c>
    </row>
    <row r="6" spans="2:14" s="91" customFormat="1" ht="60" customHeight="1" thickBot="1" x14ac:dyDescent="0.25">
      <c r="B6" s="297"/>
      <c r="C6" s="271"/>
      <c r="D6" s="271"/>
      <c r="E6" s="271" t="s">
        <v>26</v>
      </c>
      <c r="F6" s="271"/>
      <c r="G6" s="92" t="s">
        <v>27</v>
      </c>
      <c r="H6" s="92" t="s">
        <v>112</v>
      </c>
      <c r="I6" s="93" t="s">
        <v>16</v>
      </c>
      <c r="J6" s="94" t="s">
        <v>114</v>
      </c>
      <c r="K6" s="271"/>
      <c r="L6" s="284"/>
      <c r="M6" s="285"/>
      <c r="N6" s="261"/>
    </row>
    <row r="7" spans="2:14" s="95" customFormat="1" ht="9.9499999999999993" customHeight="1" thickBot="1" x14ac:dyDescent="0.25">
      <c r="I7" s="59"/>
    </row>
    <row r="8" spans="2:14" s="1" customFormat="1" ht="30" customHeight="1" x14ac:dyDescent="0.2">
      <c r="B8" s="286">
        <v>1</v>
      </c>
      <c r="C8" s="289"/>
      <c r="D8" s="292"/>
      <c r="E8" s="203" t="s">
        <v>109</v>
      </c>
      <c r="F8" s="74"/>
      <c r="G8" s="72"/>
      <c r="H8" s="75"/>
      <c r="I8" s="76"/>
      <c r="J8" s="77"/>
      <c r="K8" s="96"/>
      <c r="L8" s="275" t="str">
        <f>IF(AND(J8="",J9="",J10=""),"",IF(AND(J8&lt;&gt;"",OR(J9="",J10="")),"APORTAR DOS OFERTAS ALTERNATIVAS O INFORME JUSTIFICATIVO",IF(D8&lt;=MIN(J8:J10),"","INSERTAR INFORME JUSTIFICATIVO")))</f>
        <v/>
      </c>
      <c r="M8" s="278"/>
      <c r="N8" s="98"/>
    </row>
    <row r="9" spans="2:14" s="1" customFormat="1" ht="30" customHeight="1" x14ac:dyDescent="0.2">
      <c r="B9" s="287"/>
      <c r="C9" s="290"/>
      <c r="D9" s="293"/>
      <c r="E9" s="204" t="s">
        <v>110</v>
      </c>
      <c r="F9" s="78"/>
      <c r="G9" s="15"/>
      <c r="H9" s="16"/>
      <c r="I9" s="79"/>
      <c r="J9" s="17"/>
      <c r="K9" s="71"/>
      <c r="L9" s="276"/>
      <c r="M9" s="279"/>
      <c r="N9" s="99"/>
    </row>
    <row r="10" spans="2:14" s="1" customFormat="1" ht="30" customHeight="1" thickBot="1" x14ac:dyDescent="0.25">
      <c r="B10" s="288"/>
      <c r="C10" s="291"/>
      <c r="D10" s="294"/>
      <c r="E10" s="205" t="s">
        <v>110</v>
      </c>
      <c r="F10" s="80"/>
      <c r="G10" s="73"/>
      <c r="H10" s="81"/>
      <c r="I10" s="82"/>
      <c r="J10" s="83"/>
      <c r="K10" s="97"/>
      <c r="L10" s="277"/>
      <c r="M10" s="280"/>
      <c r="N10" s="100"/>
    </row>
    <row r="11" spans="2:14" s="1" customFormat="1" ht="9.9499999999999993" customHeight="1" thickBot="1" x14ac:dyDescent="0.25"/>
    <row r="12" spans="2:14" s="1" customFormat="1" ht="30" customHeight="1" x14ac:dyDescent="0.2">
      <c r="B12" s="286">
        <v>2</v>
      </c>
      <c r="C12" s="289"/>
      <c r="D12" s="292"/>
      <c r="E12" s="203" t="s">
        <v>109</v>
      </c>
      <c r="F12" s="74"/>
      <c r="G12" s="72"/>
      <c r="H12" s="75"/>
      <c r="I12" s="76"/>
      <c r="J12" s="77"/>
      <c r="K12" s="96"/>
      <c r="L12" s="275" t="str">
        <f>IF(AND(J12="",J13="",J14=""),"",IF(AND(J12&lt;&gt;"",OR(J13="",J14="")),"APORTAR DOS OFERTAS ALTERNATIVAS O INFORME JUSTIFICATIVO",IF(D12&lt;=MIN(J12:J14),"","INSERTAR INFORME JUSTIFICATIVO")))</f>
        <v/>
      </c>
      <c r="M12" s="278"/>
      <c r="N12" s="101"/>
    </row>
    <row r="13" spans="2:14" s="1" customFormat="1" ht="30" customHeight="1" x14ac:dyDescent="0.2">
      <c r="B13" s="287"/>
      <c r="C13" s="290"/>
      <c r="D13" s="293"/>
      <c r="E13" s="204" t="s">
        <v>110</v>
      </c>
      <c r="F13" s="78"/>
      <c r="G13" s="15"/>
      <c r="H13" s="16"/>
      <c r="I13" s="79"/>
      <c r="J13" s="17"/>
      <c r="K13" s="71"/>
      <c r="L13" s="276"/>
      <c r="M13" s="279"/>
      <c r="N13" s="102"/>
    </row>
    <row r="14" spans="2:14" s="1" customFormat="1" ht="30" customHeight="1" thickBot="1" x14ac:dyDescent="0.25">
      <c r="B14" s="288"/>
      <c r="C14" s="291"/>
      <c r="D14" s="294"/>
      <c r="E14" s="205" t="s">
        <v>110</v>
      </c>
      <c r="F14" s="80"/>
      <c r="G14" s="73"/>
      <c r="H14" s="81"/>
      <c r="I14" s="82"/>
      <c r="J14" s="83"/>
      <c r="K14" s="97"/>
      <c r="L14" s="277"/>
      <c r="M14" s="280"/>
      <c r="N14" s="103"/>
    </row>
    <row r="15" spans="2:14" s="1" customFormat="1" ht="9.9499999999999993" customHeight="1" thickBot="1" x14ac:dyDescent="0.25"/>
    <row r="16" spans="2:14" s="1" customFormat="1" ht="30" customHeight="1" x14ac:dyDescent="0.2">
      <c r="B16" s="286">
        <v>3</v>
      </c>
      <c r="C16" s="289"/>
      <c r="D16" s="292"/>
      <c r="E16" s="203" t="s">
        <v>109</v>
      </c>
      <c r="F16" s="74"/>
      <c r="G16" s="72"/>
      <c r="H16" s="75"/>
      <c r="I16" s="76"/>
      <c r="J16" s="77"/>
      <c r="K16" s="96"/>
      <c r="L16" s="275" t="str">
        <f>IF(AND(J16="",J17="",J18=""),"",IF(AND(J16&lt;&gt;"",OR(J17="",J18="")),"APORTAR DOS OFERTAS ALTERNATIVAS O INFORME JUSTIFICATIVO",IF(D16&lt;=MIN(J16:J18),"","INSERTAR INFORME JUSTIFICATIVO")))</f>
        <v/>
      </c>
      <c r="M16" s="278"/>
      <c r="N16" s="101"/>
    </row>
    <row r="17" spans="2:14" s="1" customFormat="1" ht="30" customHeight="1" x14ac:dyDescent="0.2">
      <c r="B17" s="287"/>
      <c r="C17" s="290"/>
      <c r="D17" s="293"/>
      <c r="E17" s="204" t="s">
        <v>110</v>
      </c>
      <c r="F17" s="78"/>
      <c r="G17" s="15"/>
      <c r="H17" s="16"/>
      <c r="I17" s="79"/>
      <c r="J17" s="17"/>
      <c r="K17" s="71"/>
      <c r="L17" s="276"/>
      <c r="M17" s="279"/>
      <c r="N17" s="102"/>
    </row>
    <row r="18" spans="2:14" s="1" customFormat="1" ht="30" customHeight="1" thickBot="1" x14ac:dyDescent="0.25">
      <c r="B18" s="288"/>
      <c r="C18" s="291"/>
      <c r="D18" s="294"/>
      <c r="E18" s="205" t="s">
        <v>110</v>
      </c>
      <c r="F18" s="80"/>
      <c r="G18" s="73"/>
      <c r="H18" s="81"/>
      <c r="I18" s="82"/>
      <c r="J18" s="83"/>
      <c r="K18" s="97"/>
      <c r="L18" s="277"/>
      <c r="M18" s="280"/>
      <c r="N18" s="103"/>
    </row>
    <row r="19" spans="2:14" s="1" customFormat="1" ht="9.9499999999999993" customHeight="1" thickBot="1" x14ac:dyDescent="0.25"/>
    <row r="20" spans="2:14" s="1" customFormat="1" ht="30" customHeight="1" x14ac:dyDescent="0.2">
      <c r="B20" s="286">
        <v>4</v>
      </c>
      <c r="C20" s="289"/>
      <c r="D20" s="292"/>
      <c r="E20" s="203" t="s">
        <v>109</v>
      </c>
      <c r="F20" s="74"/>
      <c r="G20" s="72"/>
      <c r="H20" s="75"/>
      <c r="I20" s="76"/>
      <c r="J20" s="77"/>
      <c r="K20" s="96"/>
      <c r="L20" s="275" t="str">
        <f>IF(AND(J20="",J21="",J22=""),"",IF(AND(J20&lt;&gt;"",OR(J21="",J22="")),"APORTAR DOS OFERTAS ALTERNATIVAS O INFORME JUSTIFICATIVO",IF(D20&lt;=MIN(J20:J22),"","INSERTAR INFORME JUSTIFICATIVO")))</f>
        <v/>
      </c>
      <c r="M20" s="278"/>
      <c r="N20" s="101"/>
    </row>
    <row r="21" spans="2:14" s="1" customFormat="1" ht="30" customHeight="1" x14ac:dyDescent="0.2">
      <c r="B21" s="287"/>
      <c r="C21" s="290"/>
      <c r="D21" s="293"/>
      <c r="E21" s="204" t="s">
        <v>110</v>
      </c>
      <c r="F21" s="78"/>
      <c r="G21" s="15"/>
      <c r="H21" s="16"/>
      <c r="I21" s="79"/>
      <c r="J21" s="17"/>
      <c r="K21" s="71"/>
      <c r="L21" s="276"/>
      <c r="M21" s="279"/>
      <c r="N21" s="102"/>
    </row>
    <row r="22" spans="2:14" s="1" customFormat="1" ht="30" customHeight="1" thickBot="1" x14ac:dyDescent="0.25">
      <c r="B22" s="288"/>
      <c r="C22" s="291"/>
      <c r="D22" s="294"/>
      <c r="E22" s="205" t="s">
        <v>110</v>
      </c>
      <c r="F22" s="80"/>
      <c r="G22" s="73"/>
      <c r="H22" s="81"/>
      <c r="I22" s="82"/>
      <c r="J22" s="83"/>
      <c r="K22" s="97"/>
      <c r="L22" s="277"/>
      <c r="M22" s="280"/>
      <c r="N22" s="103"/>
    </row>
    <row r="23" spans="2:14" s="1" customFormat="1" ht="9.9499999999999993" customHeight="1" thickBot="1" x14ac:dyDescent="0.25"/>
    <row r="24" spans="2:14" s="1" customFormat="1" ht="30" customHeight="1" x14ac:dyDescent="0.2">
      <c r="B24" s="286">
        <v>5</v>
      </c>
      <c r="C24" s="289"/>
      <c r="D24" s="292"/>
      <c r="E24" s="203" t="s">
        <v>109</v>
      </c>
      <c r="F24" s="74"/>
      <c r="G24" s="72"/>
      <c r="H24" s="75"/>
      <c r="I24" s="76"/>
      <c r="J24" s="77"/>
      <c r="K24" s="96"/>
      <c r="L24" s="275" t="str">
        <f>IF(AND(J24="",J25="",J26=""),"",IF(AND(J24&lt;&gt;"",OR(J25="",J26="")),"APORTAR DOS OFERTAS ALTERNATIVAS O INFORME JUSTIFICATIVO",IF(D24&lt;=MIN(J24:J26),"","INSERTAR INFORME JUSTIFICATIVO")))</f>
        <v/>
      </c>
      <c r="M24" s="278"/>
      <c r="N24" s="101"/>
    </row>
    <row r="25" spans="2:14" s="1" customFormat="1" ht="30" customHeight="1" x14ac:dyDescent="0.2">
      <c r="B25" s="287"/>
      <c r="C25" s="290"/>
      <c r="D25" s="293"/>
      <c r="E25" s="204" t="s">
        <v>110</v>
      </c>
      <c r="F25" s="78"/>
      <c r="G25" s="15"/>
      <c r="H25" s="16"/>
      <c r="I25" s="79"/>
      <c r="J25" s="17"/>
      <c r="K25" s="71"/>
      <c r="L25" s="276"/>
      <c r="M25" s="279"/>
      <c r="N25" s="102"/>
    </row>
    <row r="26" spans="2:14" s="1" customFormat="1" ht="30" customHeight="1" thickBot="1" x14ac:dyDescent="0.25">
      <c r="B26" s="288"/>
      <c r="C26" s="291"/>
      <c r="D26" s="294"/>
      <c r="E26" s="205" t="s">
        <v>110</v>
      </c>
      <c r="F26" s="80"/>
      <c r="G26" s="73"/>
      <c r="H26" s="81"/>
      <c r="I26" s="82"/>
      <c r="J26" s="83"/>
      <c r="K26" s="97"/>
      <c r="L26" s="277"/>
      <c r="M26" s="280"/>
      <c r="N26" s="103"/>
    </row>
    <row r="27" spans="2:14" s="1" customFormat="1" ht="9.9499999999999993" customHeight="1" thickBot="1" x14ac:dyDescent="0.25"/>
    <row r="28" spans="2:14" s="1" customFormat="1" ht="30" customHeight="1" x14ac:dyDescent="0.2">
      <c r="B28" s="286">
        <v>6</v>
      </c>
      <c r="C28" s="289"/>
      <c r="D28" s="292"/>
      <c r="E28" s="203" t="s">
        <v>109</v>
      </c>
      <c r="F28" s="74"/>
      <c r="G28" s="72"/>
      <c r="H28" s="75"/>
      <c r="I28" s="76"/>
      <c r="J28" s="77"/>
      <c r="K28" s="96"/>
      <c r="L28" s="275" t="str">
        <f>IF(AND(J28="",J29="",J30=""),"",IF(AND(J28&lt;&gt;"",OR(J29="",J30="")),"APORTAR DOS OFERTAS ALTERNATIVAS O INFORME JUSTIFICATIVO",IF(D28&lt;=MIN(J28:J30),"","INSERTAR INFORME JUSTIFICATIVO")))</f>
        <v/>
      </c>
      <c r="M28" s="278"/>
      <c r="N28" s="101"/>
    </row>
    <row r="29" spans="2:14" s="1" customFormat="1" ht="30" customHeight="1" x14ac:dyDescent="0.2">
      <c r="B29" s="287"/>
      <c r="C29" s="290"/>
      <c r="D29" s="293"/>
      <c r="E29" s="204" t="s">
        <v>110</v>
      </c>
      <c r="F29" s="78"/>
      <c r="G29" s="15"/>
      <c r="H29" s="16"/>
      <c r="I29" s="79"/>
      <c r="J29" s="17"/>
      <c r="K29" s="71"/>
      <c r="L29" s="276"/>
      <c r="M29" s="279"/>
      <c r="N29" s="102"/>
    </row>
    <row r="30" spans="2:14" s="1" customFormat="1" ht="30" customHeight="1" thickBot="1" x14ac:dyDescent="0.25">
      <c r="B30" s="288"/>
      <c r="C30" s="291"/>
      <c r="D30" s="294"/>
      <c r="E30" s="205" t="s">
        <v>110</v>
      </c>
      <c r="F30" s="80"/>
      <c r="G30" s="73"/>
      <c r="H30" s="81"/>
      <c r="I30" s="82"/>
      <c r="J30" s="83"/>
      <c r="K30" s="97"/>
      <c r="L30" s="277"/>
      <c r="M30" s="280"/>
      <c r="N30" s="103"/>
    </row>
    <row r="31" spans="2:14" s="1" customFormat="1" ht="9.9499999999999993" customHeight="1" thickBot="1" x14ac:dyDescent="0.25"/>
    <row r="32" spans="2:14" s="1" customFormat="1" ht="30" customHeight="1" x14ac:dyDescent="0.2">
      <c r="B32" s="286">
        <v>7</v>
      </c>
      <c r="C32" s="289"/>
      <c r="D32" s="292"/>
      <c r="E32" s="203" t="s">
        <v>109</v>
      </c>
      <c r="F32" s="74"/>
      <c r="G32" s="72"/>
      <c r="H32" s="75"/>
      <c r="I32" s="76"/>
      <c r="J32" s="77"/>
      <c r="K32" s="96"/>
      <c r="L32" s="275" t="str">
        <f>IF(AND(J32="",J33="",J34=""),"",IF(AND(J32&lt;&gt;"",OR(J33="",J34="")),"APORTAR DOS OFERTAS ALTERNATIVAS O INFORME JUSTIFICATIVO",IF(D32&lt;=MIN(J32:J34),"","INSERTAR INFORME JUSTIFICATIVO")))</f>
        <v/>
      </c>
      <c r="M32" s="278"/>
      <c r="N32" s="101"/>
    </row>
    <row r="33" spans="2:14" s="1" customFormat="1" ht="30" customHeight="1" x14ac:dyDescent="0.2">
      <c r="B33" s="287"/>
      <c r="C33" s="290"/>
      <c r="D33" s="293"/>
      <c r="E33" s="204" t="s">
        <v>110</v>
      </c>
      <c r="F33" s="78"/>
      <c r="G33" s="15"/>
      <c r="H33" s="16"/>
      <c r="I33" s="79"/>
      <c r="J33" s="17"/>
      <c r="K33" s="71"/>
      <c r="L33" s="276"/>
      <c r="M33" s="279"/>
      <c r="N33" s="102"/>
    </row>
    <row r="34" spans="2:14" s="1" customFormat="1" ht="30" customHeight="1" thickBot="1" x14ac:dyDescent="0.25">
      <c r="B34" s="288"/>
      <c r="C34" s="291"/>
      <c r="D34" s="294"/>
      <c r="E34" s="205" t="s">
        <v>110</v>
      </c>
      <c r="F34" s="80"/>
      <c r="G34" s="73"/>
      <c r="H34" s="81"/>
      <c r="I34" s="82"/>
      <c r="J34" s="83"/>
      <c r="K34" s="97"/>
      <c r="L34" s="277"/>
      <c r="M34" s="280"/>
      <c r="N34" s="103"/>
    </row>
    <row r="35" spans="2:14" s="1" customFormat="1" ht="9.9499999999999993" customHeight="1" thickBot="1" x14ac:dyDescent="0.25"/>
    <row r="36" spans="2:14" s="1" customFormat="1" ht="30" customHeight="1" x14ac:dyDescent="0.2">
      <c r="B36" s="286">
        <v>8</v>
      </c>
      <c r="C36" s="289"/>
      <c r="D36" s="292"/>
      <c r="E36" s="203" t="s">
        <v>109</v>
      </c>
      <c r="F36" s="74"/>
      <c r="G36" s="72"/>
      <c r="H36" s="75"/>
      <c r="I36" s="76"/>
      <c r="J36" s="77"/>
      <c r="K36" s="96"/>
      <c r="L36" s="275" t="str">
        <f>IF(AND(J36="",J37="",J38=""),"",IF(AND(J36&lt;&gt;"",OR(J37="",J38="")),"APORTAR DOS OFERTAS ALTERNATIVAS O INFORME JUSTIFICATIVO",IF(D36&lt;=MIN(J36:J38),"","INSERTAR INFORME JUSTIFICATIVO")))</f>
        <v/>
      </c>
      <c r="M36" s="278"/>
      <c r="N36" s="101"/>
    </row>
    <row r="37" spans="2:14" s="1" customFormat="1" ht="30" customHeight="1" x14ac:dyDescent="0.2">
      <c r="B37" s="287"/>
      <c r="C37" s="290"/>
      <c r="D37" s="293"/>
      <c r="E37" s="204" t="s">
        <v>110</v>
      </c>
      <c r="F37" s="78"/>
      <c r="G37" s="15"/>
      <c r="H37" s="16"/>
      <c r="I37" s="79"/>
      <c r="J37" s="17"/>
      <c r="K37" s="71"/>
      <c r="L37" s="276"/>
      <c r="M37" s="279"/>
      <c r="N37" s="102"/>
    </row>
    <row r="38" spans="2:14" s="1" customFormat="1" ht="30" customHeight="1" thickBot="1" x14ac:dyDescent="0.25">
      <c r="B38" s="288"/>
      <c r="C38" s="291"/>
      <c r="D38" s="294"/>
      <c r="E38" s="205" t="s">
        <v>110</v>
      </c>
      <c r="F38" s="80"/>
      <c r="G38" s="73"/>
      <c r="H38" s="81"/>
      <c r="I38" s="82"/>
      <c r="J38" s="83"/>
      <c r="K38" s="97"/>
      <c r="L38" s="277"/>
      <c r="M38" s="280"/>
      <c r="N38" s="103"/>
    </row>
    <row r="39" spans="2:14" s="1" customFormat="1" ht="9.9499999999999993" customHeight="1" thickBot="1" x14ac:dyDescent="0.25"/>
    <row r="40" spans="2:14" s="1" customFormat="1" ht="30" customHeight="1" x14ac:dyDescent="0.2">
      <c r="B40" s="286">
        <v>9</v>
      </c>
      <c r="C40" s="289"/>
      <c r="D40" s="292"/>
      <c r="E40" s="203" t="s">
        <v>109</v>
      </c>
      <c r="F40" s="74"/>
      <c r="G40" s="72"/>
      <c r="H40" s="75"/>
      <c r="I40" s="76"/>
      <c r="J40" s="77"/>
      <c r="K40" s="96"/>
      <c r="L40" s="275" t="str">
        <f>IF(AND(J40="",J41="",J42=""),"",IF(AND(J40&lt;&gt;"",OR(J41="",J42="")),"APORTAR DOS OFERTAS ALTERNATIVAS O INFORME JUSTIFICATIVO",IF(D40&lt;=MIN(J40:J42),"","INSERTAR INFORME JUSTIFICATIVO")))</f>
        <v/>
      </c>
      <c r="M40" s="278"/>
      <c r="N40" s="101"/>
    </row>
    <row r="41" spans="2:14" s="1" customFormat="1" ht="30" customHeight="1" x14ac:dyDescent="0.2">
      <c r="B41" s="287"/>
      <c r="C41" s="290"/>
      <c r="D41" s="293"/>
      <c r="E41" s="204" t="s">
        <v>110</v>
      </c>
      <c r="F41" s="78"/>
      <c r="G41" s="15"/>
      <c r="H41" s="16"/>
      <c r="I41" s="79"/>
      <c r="J41" s="17"/>
      <c r="K41" s="71"/>
      <c r="L41" s="276"/>
      <c r="M41" s="279"/>
      <c r="N41" s="102"/>
    </row>
    <row r="42" spans="2:14" s="1" customFormat="1" ht="30" customHeight="1" thickBot="1" x14ac:dyDescent="0.25">
      <c r="B42" s="288"/>
      <c r="C42" s="291"/>
      <c r="D42" s="294"/>
      <c r="E42" s="205" t="s">
        <v>110</v>
      </c>
      <c r="F42" s="80"/>
      <c r="G42" s="73"/>
      <c r="H42" s="81"/>
      <c r="I42" s="82"/>
      <c r="J42" s="83"/>
      <c r="K42" s="97"/>
      <c r="L42" s="277"/>
      <c r="M42" s="280"/>
      <c r="N42" s="103"/>
    </row>
    <row r="43" spans="2:14" s="1" customFormat="1" ht="9.9499999999999993" customHeight="1" thickBot="1" x14ac:dyDescent="0.25"/>
    <row r="44" spans="2:14" s="1" customFormat="1" ht="30" customHeight="1" x14ac:dyDescent="0.2">
      <c r="B44" s="286">
        <v>10</v>
      </c>
      <c r="C44" s="289"/>
      <c r="D44" s="292"/>
      <c r="E44" s="203" t="s">
        <v>109</v>
      </c>
      <c r="F44" s="74"/>
      <c r="G44" s="72"/>
      <c r="H44" s="75"/>
      <c r="I44" s="76"/>
      <c r="J44" s="77"/>
      <c r="K44" s="96"/>
      <c r="L44" s="275" t="str">
        <f>IF(AND(J44="",J45="",J46=""),"",IF(AND(J44&lt;&gt;"",OR(J45="",J46="")),"APORTAR DOS OFERTAS ALTERNATIVAS O INFORME JUSTIFICATIVO",IF(D44&lt;=MIN(J44:J46),"","INSERTAR INFORME JUSTIFICATIVO")))</f>
        <v/>
      </c>
      <c r="M44" s="278"/>
      <c r="N44" s="101"/>
    </row>
    <row r="45" spans="2:14" s="1" customFormat="1" ht="30" customHeight="1" x14ac:dyDescent="0.2">
      <c r="B45" s="287"/>
      <c r="C45" s="290"/>
      <c r="D45" s="293"/>
      <c r="E45" s="204" t="s">
        <v>110</v>
      </c>
      <c r="F45" s="78"/>
      <c r="G45" s="15"/>
      <c r="H45" s="16"/>
      <c r="I45" s="79"/>
      <c r="J45" s="17"/>
      <c r="K45" s="71"/>
      <c r="L45" s="276"/>
      <c r="M45" s="279"/>
      <c r="N45" s="102"/>
    </row>
    <row r="46" spans="2:14" s="1" customFormat="1" ht="30" customHeight="1" thickBot="1" x14ac:dyDescent="0.25">
      <c r="B46" s="288"/>
      <c r="C46" s="291"/>
      <c r="D46" s="294"/>
      <c r="E46" s="205" t="s">
        <v>110</v>
      </c>
      <c r="F46" s="80"/>
      <c r="G46" s="73"/>
      <c r="H46" s="81"/>
      <c r="I46" s="82"/>
      <c r="J46" s="83"/>
      <c r="K46" s="97"/>
      <c r="L46" s="277"/>
      <c r="M46" s="280"/>
      <c r="N46" s="103"/>
    </row>
    <row r="47" spans="2:14" s="1" customFormat="1" ht="9.9499999999999993" customHeight="1" x14ac:dyDescent="0.2"/>
  </sheetData>
  <sheetProtection algorithmName="SHA-512" hashValue="0Z9JDAoWPQk2vbcybzag1ej+7vxtb+XYeYJgWQ8AOE17CQnKcnm7RqQfvsgKmjSEJRdLG4qK82DpSLE6iiZVsA==" saltValue="yxhSKd31hknUSeeAUk/l7g==" spinCount="100000" sheet="1" selectLockedCells="1"/>
  <mergeCells count="60">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20:B22"/>
    <mergeCell ref="C20:C22"/>
    <mergeCell ref="B24:B26"/>
    <mergeCell ref="C24:C26"/>
    <mergeCell ref="D20:D22"/>
    <mergeCell ref="D24:D26"/>
    <mergeCell ref="D3:E3"/>
    <mergeCell ref="D5:D6"/>
    <mergeCell ref="L5:M6"/>
    <mergeCell ref="L8:L10"/>
    <mergeCell ref="M8:M10"/>
    <mergeCell ref="M12:M14"/>
    <mergeCell ref="L16:L18"/>
    <mergeCell ref="M16:M18"/>
    <mergeCell ref="L20:L22"/>
    <mergeCell ref="M20:M22"/>
    <mergeCell ref="L12:L14"/>
    <mergeCell ref="L24:L26"/>
    <mergeCell ref="M24:M26"/>
    <mergeCell ref="L28:L30"/>
    <mergeCell ref="M28:M30"/>
    <mergeCell ref="L32:L34"/>
    <mergeCell ref="M32:M34"/>
    <mergeCell ref="L36:L38"/>
    <mergeCell ref="M36:M38"/>
    <mergeCell ref="L40:L42"/>
    <mergeCell ref="M40:M42"/>
    <mergeCell ref="L44:L46"/>
    <mergeCell ref="M44:M46"/>
  </mergeCells>
  <phoneticPr fontId="12" type="noConversion"/>
  <conditionalFormatting sqref="L8:L10">
    <cfRule type="cellIs" dxfId="41" priority="35" operator="notEqual">
      <formula>""</formula>
    </cfRule>
  </conditionalFormatting>
  <conditionalFormatting sqref="L12:L14">
    <cfRule type="cellIs" dxfId="40" priority="33" operator="notEqual">
      <formula>""</formula>
    </cfRule>
  </conditionalFormatting>
  <conditionalFormatting sqref="L16:L18">
    <cfRule type="cellIs" dxfId="39" priority="15" operator="notEqual">
      <formula>""</formula>
    </cfRule>
  </conditionalFormatting>
  <conditionalFormatting sqref="L20:L22">
    <cfRule type="cellIs" dxfId="38" priority="13" operator="notEqual">
      <formula>""</formula>
    </cfRule>
  </conditionalFormatting>
  <conditionalFormatting sqref="L24:L26">
    <cfRule type="cellIs" dxfId="37" priority="11" operator="notEqual">
      <formula>""</formula>
    </cfRule>
  </conditionalFormatting>
  <conditionalFormatting sqref="L28:L30">
    <cfRule type="cellIs" dxfId="36" priority="9" operator="notEqual">
      <formula>""</formula>
    </cfRule>
  </conditionalFormatting>
  <conditionalFormatting sqref="L32:L34">
    <cfRule type="cellIs" dxfId="35" priority="7" operator="notEqual">
      <formula>""</formula>
    </cfRule>
  </conditionalFormatting>
  <conditionalFormatting sqref="L36:L38">
    <cfRule type="cellIs" dxfId="34" priority="5" operator="notEqual">
      <formula>""</formula>
    </cfRule>
  </conditionalFormatting>
  <conditionalFormatting sqref="L40:L42">
    <cfRule type="cellIs" dxfId="33" priority="3" operator="notEqual">
      <formula>""</formula>
    </cfRule>
  </conditionalFormatting>
  <conditionalFormatting sqref="L44:L46">
    <cfRule type="cellIs" dxfId="32" priority="1" operator="notEqual">
      <formula>""</formula>
    </cfRule>
  </conditionalFormatting>
  <conditionalFormatting sqref="M8">
    <cfRule type="cellIs" dxfId="31" priority="54" operator="equal">
      <formula>"INSERTAR INFORME JUSTIFICATIVO"</formula>
    </cfRule>
  </conditionalFormatting>
  <conditionalFormatting sqref="M12">
    <cfRule type="cellIs" dxfId="30" priority="34" operator="equal">
      <formula>"INSERTAR INFORME JUSTIFICATIVO"</formula>
    </cfRule>
  </conditionalFormatting>
  <conditionalFormatting sqref="M16">
    <cfRule type="cellIs" dxfId="29" priority="16" operator="equal">
      <formula>"INSERTAR INFORME JUSTIFICATIVO"</formula>
    </cfRule>
  </conditionalFormatting>
  <conditionalFormatting sqref="M20">
    <cfRule type="cellIs" dxfId="28" priority="14" operator="equal">
      <formula>"INSERTAR INFORME JUSTIFICATIVO"</formula>
    </cfRule>
  </conditionalFormatting>
  <conditionalFormatting sqref="M24">
    <cfRule type="cellIs" dxfId="27" priority="12" operator="equal">
      <formula>"INSERTAR INFORME JUSTIFICATIVO"</formula>
    </cfRule>
  </conditionalFormatting>
  <conditionalFormatting sqref="M28">
    <cfRule type="cellIs" dxfId="26" priority="10" operator="equal">
      <formula>"INSERTAR INFORME JUSTIFICATIVO"</formula>
    </cfRule>
  </conditionalFormatting>
  <conditionalFormatting sqref="M32">
    <cfRule type="cellIs" dxfId="25" priority="8" operator="equal">
      <formula>"INSERTAR INFORME JUSTIFICATIVO"</formula>
    </cfRule>
  </conditionalFormatting>
  <conditionalFormatting sqref="M36">
    <cfRule type="cellIs" dxfId="24" priority="6" operator="equal">
      <formula>"INSERTAR INFORME JUSTIFICATIVO"</formula>
    </cfRule>
  </conditionalFormatting>
  <conditionalFormatting sqref="M40">
    <cfRule type="cellIs" dxfId="23" priority="4" operator="equal">
      <formula>"INSERTAR INFORME JUSTIFICATIVO"</formula>
    </cfRule>
  </conditionalFormatting>
  <conditionalFormatting sqref="M44">
    <cfRule type="cellIs" dxfId="22" priority="2" operator="equal">
      <formula>"INSERTAR INFORME JUSTIFICATIVO"</formula>
    </cfRule>
  </conditionalFormatting>
  <pageMargins left="7.9861111111111105E-2" right="0.140277777777778" top="1" bottom="1" header="0.51180555555555496" footer="0.51180555555555496"/>
  <pageSetup paperSize="8" scale="60" firstPageNumber="0" orientation="landscape"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0821-911C-44BF-89B1-6EC5855306BB}">
  <dimension ref="B1:Y36"/>
  <sheetViews>
    <sheetView showGridLines="0" zoomScaleNormal="100" workbookViewId="0">
      <pane xSplit="6" topLeftCell="G1" activePane="topRight" state="frozen"/>
      <selection pane="topRight"/>
    </sheetView>
  </sheetViews>
  <sheetFormatPr baseColWidth="10" defaultRowHeight="13.5" x14ac:dyDescent="0.2"/>
  <cols>
    <col min="1" max="1" width="1.7109375" style="1" customWidth="1"/>
    <col min="2" max="2" width="5.7109375" style="1" hidden="1" customWidth="1"/>
    <col min="3" max="3" width="5.7109375" style="4"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8" width="11.42578125" style="3"/>
    <col min="19" max="19" width="11.42578125" style="4"/>
    <col min="20" max="21" width="12.7109375" style="4" customWidth="1"/>
    <col min="22" max="23" width="11.42578125" style="4"/>
    <col min="24" max="24" width="85.140625" style="1" customWidth="1"/>
    <col min="26" max="16384" width="11.42578125" style="1"/>
  </cols>
  <sheetData>
    <row r="1" spans="2:24" x14ac:dyDescent="0.2">
      <c r="C1" s="4" t="str">
        <f>IF(EXPEDIENTE!A1=0,"",EXPEDIENTE!A1)</f>
        <v/>
      </c>
    </row>
    <row r="2" spans="2:24" ht="14.25" thickBot="1" x14ac:dyDescent="0.25"/>
    <row r="3" spans="2:24" ht="13.5" customHeight="1" x14ac:dyDescent="0.2">
      <c r="D3" s="298" t="s">
        <v>69</v>
      </c>
      <c r="E3" s="299"/>
      <c r="F3" s="300"/>
      <c r="G3" s="306" t="s">
        <v>74</v>
      </c>
      <c r="H3" s="307"/>
      <c r="I3" s="308"/>
      <c r="J3" s="320" t="s">
        <v>72</v>
      </c>
      <c r="K3" s="306" t="s">
        <v>75</v>
      </c>
      <c r="L3" s="307"/>
      <c r="M3" s="308"/>
      <c r="N3" s="334" t="s">
        <v>73</v>
      </c>
      <c r="O3" s="337" t="s">
        <v>103</v>
      </c>
      <c r="P3" s="323" t="s">
        <v>64</v>
      </c>
      <c r="Q3" s="307" t="s">
        <v>68</v>
      </c>
      <c r="R3" s="307"/>
      <c r="S3" s="308"/>
      <c r="T3" s="318" t="s">
        <v>67</v>
      </c>
      <c r="U3" s="319"/>
      <c r="V3" s="309" t="s">
        <v>66</v>
      </c>
      <c r="W3" s="312" t="s">
        <v>59</v>
      </c>
      <c r="X3" s="315" t="s">
        <v>58</v>
      </c>
    </row>
    <row r="4" spans="2:24" ht="13.5" customHeight="1" x14ac:dyDescent="0.2">
      <c r="D4" s="301"/>
      <c r="E4" s="302"/>
      <c r="F4" s="303"/>
      <c r="G4" s="117" t="s">
        <v>70</v>
      </c>
      <c r="H4" s="119" t="s">
        <v>71</v>
      </c>
      <c r="I4" s="304" t="s">
        <v>56</v>
      </c>
      <c r="J4" s="321"/>
      <c r="K4" s="117" t="s">
        <v>70</v>
      </c>
      <c r="L4" s="119" t="s">
        <v>71</v>
      </c>
      <c r="M4" s="304" t="s">
        <v>57</v>
      </c>
      <c r="N4" s="335"/>
      <c r="O4" s="338"/>
      <c r="P4" s="324"/>
      <c r="Q4" s="326" t="s">
        <v>61</v>
      </c>
      <c r="R4" s="326" t="s">
        <v>60</v>
      </c>
      <c r="S4" s="328" t="s">
        <v>65</v>
      </c>
      <c r="T4" s="330" t="s">
        <v>62</v>
      </c>
      <c r="U4" s="332" t="s">
        <v>63</v>
      </c>
      <c r="V4" s="310"/>
      <c r="W4" s="313"/>
      <c r="X4" s="316"/>
    </row>
    <row r="5" spans="2:24" s="4" customFormat="1" ht="27.75" thickBot="1" x14ac:dyDescent="0.25">
      <c r="D5" s="21" t="s">
        <v>55</v>
      </c>
      <c r="E5" s="22" t="s">
        <v>52</v>
      </c>
      <c r="F5" s="23" t="s">
        <v>1</v>
      </c>
      <c r="G5" s="118" t="s">
        <v>53</v>
      </c>
      <c r="H5" s="120" t="s">
        <v>53</v>
      </c>
      <c r="I5" s="305"/>
      <c r="J5" s="322"/>
      <c r="K5" s="118" t="s">
        <v>54</v>
      </c>
      <c r="L5" s="120" t="s">
        <v>54</v>
      </c>
      <c r="M5" s="305"/>
      <c r="N5" s="336"/>
      <c r="O5" s="339"/>
      <c r="P5" s="325"/>
      <c r="Q5" s="327"/>
      <c r="R5" s="327"/>
      <c r="S5" s="329"/>
      <c r="T5" s="331"/>
      <c r="U5" s="333"/>
      <c r="V5" s="311"/>
      <c r="W5" s="314"/>
      <c r="X5" s="317"/>
    </row>
    <row r="6" spans="2:24" ht="39.950000000000003" customHeight="1" x14ac:dyDescent="0.2">
      <c r="B6" s="1">
        <f>IF(X6&lt;&gt;"",1,0)</f>
        <v>0</v>
      </c>
      <c r="C6" s="4">
        <v>1</v>
      </c>
      <c r="D6" s="24" t="str">
        <f>IF('RELACIÓN DE FACTURAS'!N8="","",'RELACIÓN DE FACTURAS'!N8)</f>
        <v/>
      </c>
      <c r="E6" s="25" t="str">
        <f>IF('RELACIÓN DE FACTURAS'!O8="","",'RELACIÓN DE FACTURAS'!O8)</f>
        <v/>
      </c>
      <c r="F6" s="26" t="str">
        <f>IF('RELACIÓN DE FACTURAS'!Q8="","",'RELACIÓN DE FACTURAS'!Q8)</f>
        <v/>
      </c>
      <c r="G6" s="110" t="str">
        <f>IF('RELACIÓN DE FACTURAS'!P8="","",'RELACIÓN DE FACTURAS'!P8)</f>
        <v/>
      </c>
      <c r="H6" s="35"/>
      <c r="I6" s="32" t="str">
        <f>IF(D6="","",IF(J6="","REVISAR",IF(OR(J6&lt;EXPEDIENTE!$F$24,J6&gt;EXPEDIENTE!$F$26),"SI","NO")))</f>
        <v/>
      </c>
      <c r="J6" s="113" t="str">
        <f t="shared" ref="J6:J35" si="0">IF(D6="","",IF(H6&lt;&gt;"",H6,G6))</f>
        <v/>
      </c>
      <c r="K6" s="116" t="str">
        <f>IF(D6="","",IF('RELACIÓN DE FACTURAS'!AE8="","",'RELACIÓN DE FACTURAS'!AE8))</f>
        <v/>
      </c>
      <c r="L6" s="35"/>
      <c r="M6" s="32" t="str">
        <f>IF(D6="","",IF(N6="","REVISAR",IF(OR(N6&lt;EXPEDIENTE!$H$24,N6&gt;EXPEDIENTE!$H$28),"SI","NO")))</f>
        <v/>
      </c>
      <c r="N6" s="188" t="str">
        <f t="shared" ref="N6:N35" si="1">IF(D6="","",IF(L6&lt;&gt;"",L6,K6))</f>
        <v/>
      </c>
      <c r="O6" s="189">
        <f>IF(N6&lt;EXPEDIENTE!$H$24,-1,IF(N6&gt;EXPEDIENTE!$H$28,1,0))</f>
        <v>0</v>
      </c>
      <c r="P6" s="122" t="str">
        <f t="shared" ref="P6:P35" si="2">IF(D6="","",IF(OR(J6="",N6=""),"PDTE",IF(N6-J6&gt;30,"SI","NO")))</f>
        <v/>
      </c>
      <c r="Q6" s="35"/>
      <c r="R6" s="35"/>
      <c r="S6" s="32" t="str">
        <f t="shared" ref="S6:S8" si="3">IF(D6="","",IF(AND(P6="NO",Q6="",R6=""),"NO",IF(OR(Q6="",R6=""),"PDTE",IF(R6-Q6&gt;30,"SI","NO"))))</f>
        <v/>
      </c>
      <c r="T6" s="40" t="str">
        <f>IF('RELACIÓN DE FACTURAS'!W8="","",'RELACIÓN DE FACTURAS'!W8)</f>
        <v/>
      </c>
      <c r="U6" s="104" t="str">
        <f>IF('RELACIÓN DE FACTURAS'!X8="","",'RELACIÓN DE FACTURAS'!X8)</f>
        <v/>
      </c>
      <c r="V6" s="37"/>
      <c r="W6" s="107" t="str">
        <f t="shared" ref="W6:W35" si="4">IF(D6="","",IF(AND(I6="NO",M6="NO",S6="NO",T6=U6,V6="NO"),"OK","NO OK"))</f>
        <v/>
      </c>
      <c r="X6" s="44"/>
    </row>
    <row r="7" spans="2:24" ht="39.950000000000003" customHeight="1" x14ac:dyDescent="0.2">
      <c r="B7" s="1">
        <f>IF(X7&lt;&gt;"",MAX($B$6:B6)+1,0)</f>
        <v>0</v>
      </c>
      <c r="C7" s="4">
        <v>2</v>
      </c>
      <c r="D7" s="27" t="str">
        <f>IF('RELACIÓN DE FACTURAS'!N9="","",'RELACIÓN DE FACTURAS'!N9)</f>
        <v/>
      </c>
      <c r="E7" s="20" t="str">
        <f>IF('RELACIÓN DE FACTURAS'!O9="","",'RELACIÓN DE FACTURAS'!O9)</f>
        <v/>
      </c>
      <c r="F7" s="28" t="str">
        <f>IF('RELACIÓN DE FACTURAS'!Q9="","",'RELACIÓN DE FACTURAS'!Q9)</f>
        <v/>
      </c>
      <c r="G7" s="111" t="str">
        <f>IF(D7="","",IF(AND(D7="NUEVA FACTURA",'RELACIÓN DE FACTURAS'!P9=""),"",IF(AND(D7="NUEVA FACTURA",'RELACIÓN DE FACTURAS'!P9&lt;&gt;""),'RELACIÓN DE FACTURAS'!P9,IF(AND(D7="OTROS PAGOS",G6&lt;&gt;""),G6,""))))</f>
        <v/>
      </c>
      <c r="H7" s="18"/>
      <c r="I7" s="33" t="str">
        <f>IF(D7="","",IF(J7="","REVISAR",IF(OR(J7&lt;EXPEDIENTE!$F$24,J7&gt;EXPEDIENTE!$F$26),"SI","NO")))</f>
        <v/>
      </c>
      <c r="J7" s="114" t="str">
        <f t="shared" si="0"/>
        <v/>
      </c>
      <c r="K7" s="111" t="str">
        <f>IF(D7="","",IF('RELACIÓN DE FACTURAS'!AE9="","",'RELACIÓN DE FACTURAS'!AE9))</f>
        <v/>
      </c>
      <c r="L7" s="18"/>
      <c r="M7" s="33" t="str">
        <f>IF(D7="","",IF(N7="","REVISAR",IF(OR(N7&lt;EXPEDIENTE!$F$24,N7&gt;EXPEDIENTE!$F$28),"SI","NO")))</f>
        <v/>
      </c>
      <c r="N7" s="188" t="str">
        <f t="shared" si="1"/>
        <v/>
      </c>
      <c r="O7" s="189">
        <f>IF(N7&lt;EXPEDIENTE!$H$24,-1,IF(N7&gt;EXPEDIENTE!$H$28,1,0))</f>
        <v>0</v>
      </c>
      <c r="P7" s="190" t="str">
        <f t="shared" si="2"/>
        <v/>
      </c>
      <c r="Q7" s="18"/>
      <c r="R7" s="18"/>
      <c r="S7" s="33" t="str">
        <f t="shared" si="3"/>
        <v/>
      </c>
      <c r="T7" s="41" t="str">
        <f>IF('RELACIÓN DE FACTURAS'!W9="","",'RELACIÓN DE FACTURAS'!W9)</f>
        <v/>
      </c>
      <c r="U7" s="105" t="str">
        <f>IF('RELACIÓN DE FACTURAS'!X9="","",'RELACIÓN DE FACTURAS'!X9)</f>
        <v/>
      </c>
      <c r="V7" s="38"/>
      <c r="W7" s="108" t="str">
        <f t="shared" si="4"/>
        <v/>
      </c>
      <c r="X7" s="45"/>
    </row>
    <row r="8" spans="2:24" ht="39.950000000000003" customHeight="1" x14ac:dyDescent="0.2">
      <c r="B8" s="1">
        <f>IF(X8&lt;&gt;"",MAX($B$6:B7)+1,0)</f>
        <v>0</v>
      </c>
      <c r="C8" s="4">
        <v>3</v>
      </c>
      <c r="D8" s="27" t="str">
        <f>IF('RELACIÓN DE FACTURAS'!N10="","",'RELACIÓN DE FACTURAS'!N10)</f>
        <v/>
      </c>
      <c r="E8" s="20" t="str">
        <f>IF('RELACIÓN DE FACTURAS'!O10="","",'RELACIÓN DE FACTURAS'!O10)</f>
        <v/>
      </c>
      <c r="F8" s="28" t="str">
        <f>IF('RELACIÓN DE FACTURAS'!Q10="","",'RELACIÓN DE FACTURAS'!Q10)</f>
        <v/>
      </c>
      <c r="G8" s="111" t="str">
        <f>IF(D8="","",IF(AND(D8="NUEVA FACTURA",'RELACIÓN DE FACTURAS'!P10=""),"",IF(AND(D8="NUEVA FACTURA",'RELACIÓN DE FACTURAS'!P10&lt;&gt;""),'RELACIÓN DE FACTURAS'!P10,IF(AND(D8="OTROS PAGOS",G7&lt;&gt;""),G7,""))))</f>
        <v/>
      </c>
      <c r="H8" s="18"/>
      <c r="I8" s="33" t="str">
        <f>IF(D8="","",IF(J8="","REVISAR",IF(OR(J8&lt;EXPEDIENTE!$F$24,J8&gt;EXPEDIENTE!$F$26),"SI","NO")))</f>
        <v/>
      </c>
      <c r="J8" s="114" t="str">
        <f t="shared" si="0"/>
        <v/>
      </c>
      <c r="K8" s="111" t="str">
        <f>IF(D8="","",IF('RELACIÓN DE FACTURAS'!AE10="","",'RELACIÓN DE FACTURAS'!AE10))</f>
        <v/>
      </c>
      <c r="L8" s="18"/>
      <c r="M8" s="33" t="str">
        <f>IF(D8="","",IF(N8="","REVISAR",IF(OR(N8&lt;EXPEDIENTE!$F$24,N8&gt;EXPEDIENTE!$F$28),"SI","NO")))</f>
        <v/>
      </c>
      <c r="N8" s="188" t="str">
        <f t="shared" si="1"/>
        <v/>
      </c>
      <c r="O8" s="189">
        <f>IF(N8&lt;EXPEDIENTE!$H$24,-1,IF(N8&gt;EXPEDIENTE!$H$28,1,0))</f>
        <v>0</v>
      </c>
      <c r="P8" s="190" t="str">
        <f t="shared" si="2"/>
        <v/>
      </c>
      <c r="Q8" s="18"/>
      <c r="R8" s="18"/>
      <c r="S8" s="33" t="str">
        <f t="shared" si="3"/>
        <v/>
      </c>
      <c r="T8" s="41" t="str">
        <f>IF('RELACIÓN DE FACTURAS'!W10="","",'RELACIÓN DE FACTURAS'!W10)</f>
        <v/>
      </c>
      <c r="U8" s="105" t="str">
        <f>IF('RELACIÓN DE FACTURAS'!X10="","",'RELACIÓN DE FACTURAS'!X10)</f>
        <v/>
      </c>
      <c r="V8" s="38"/>
      <c r="W8" s="108" t="str">
        <f t="shared" si="4"/>
        <v/>
      </c>
      <c r="X8" s="45"/>
    </row>
    <row r="9" spans="2:24" ht="39.950000000000003" customHeight="1" x14ac:dyDescent="0.2">
      <c r="B9" s="1">
        <f>IF(X9&lt;&gt;"",MAX($B$6:B8)+1,0)</f>
        <v>0</v>
      </c>
      <c r="C9" s="4">
        <v>4</v>
      </c>
      <c r="D9" s="27" t="str">
        <f>IF('RELACIÓN DE FACTURAS'!N11="","",'RELACIÓN DE FACTURAS'!N11)</f>
        <v/>
      </c>
      <c r="E9" s="20" t="str">
        <f>IF('RELACIÓN DE FACTURAS'!O11="","",'RELACIÓN DE FACTURAS'!O11)</f>
        <v/>
      </c>
      <c r="F9" s="28" t="str">
        <f>IF('RELACIÓN DE FACTURAS'!Q11="","",'RELACIÓN DE FACTURAS'!Q11)</f>
        <v/>
      </c>
      <c r="G9" s="111" t="str">
        <f>IF(D9="","",IF(AND(D9="NUEVA FACTURA",'RELACIÓN DE FACTURAS'!P11=""),"",IF(AND(D9="NUEVA FACTURA",'RELACIÓN DE FACTURAS'!P11&lt;&gt;""),'RELACIÓN DE FACTURAS'!P11,IF(AND(D9="OTROS PAGOS",G8&lt;&gt;""),G8,""))))</f>
        <v/>
      </c>
      <c r="H9" s="18"/>
      <c r="I9" s="33" t="str">
        <f>IF(D9="","",IF(J9="","REVISAR",IF(OR(J9&lt;EXPEDIENTE!$F$24,J9&gt;EXPEDIENTE!$F$26),"SI","NO")))</f>
        <v/>
      </c>
      <c r="J9" s="114" t="str">
        <f t="shared" si="0"/>
        <v/>
      </c>
      <c r="K9" s="111" t="str">
        <f>IF(D9="","",IF('RELACIÓN DE FACTURAS'!AE11="","",'RELACIÓN DE FACTURAS'!AE11))</f>
        <v/>
      </c>
      <c r="L9" s="18"/>
      <c r="M9" s="33" t="str">
        <f>IF(D9="","",IF(N9="","REVISAR",IF(OR(N9&lt;EXPEDIENTE!$F$24,N9&gt;EXPEDIENTE!$F$28),"SI","NO")))</f>
        <v/>
      </c>
      <c r="N9" s="188" t="str">
        <f t="shared" si="1"/>
        <v/>
      </c>
      <c r="O9" s="189">
        <f>IF(N9&lt;EXPEDIENTE!$H$24,-1,IF(N9&gt;EXPEDIENTE!$H$28,1,0))</f>
        <v>0</v>
      </c>
      <c r="P9" s="190" t="str">
        <f t="shared" si="2"/>
        <v/>
      </c>
      <c r="Q9" s="18"/>
      <c r="R9" s="18"/>
      <c r="S9" s="33" t="str">
        <f>IF(D9="","",IF(AND(P9="NO",Q9="",R9=""),"NO",IF(OR(Q9="",R9=""),"PDTE",IF(R9-Q9&gt;30,"SI","NO"))))</f>
        <v/>
      </c>
      <c r="T9" s="41" t="str">
        <f>IF('RELACIÓN DE FACTURAS'!W11="","",'RELACIÓN DE FACTURAS'!W11)</f>
        <v/>
      </c>
      <c r="U9" s="105" t="str">
        <f>IF('RELACIÓN DE FACTURAS'!X11="","",'RELACIÓN DE FACTURAS'!X11)</f>
        <v/>
      </c>
      <c r="V9" s="38"/>
      <c r="W9" s="108" t="str">
        <f t="shared" si="4"/>
        <v/>
      </c>
      <c r="X9" s="45"/>
    </row>
    <row r="10" spans="2:24" ht="39.950000000000003" customHeight="1" x14ac:dyDescent="0.2">
      <c r="B10" s="1">
        <f>IF(X10&lt;&gt;"",MAX($B$6:B9)+1,0)</f>
        <v>0</v>
      </c>
      <c r="C10" s="4">
        <v>5</v>
      </c>
      <c r="D10" s="27" t="str">
        <f>IF('RELACIÓN DE FACTURAS'!N12="","",'RELACIÓN DE FACTURAS'!N12)</f>
        <v/>
      </c>
      <c r="E10" s="20" t="str">
        <f>IF('RELACIÓN DE FACTURAS'!O12="","",'RELACIÓN DE FACTURAS'!O12)</f>
        <v/>
      </c>
      <c r="F10" s="28" t="str">
        <f>IF('RELACIÓN DE FACTURAS'!Q12="","",'RELACIÓN DE FACTURAS'!Q12)</f>
        <v/>
      </c>
      <c r="G10" s="111" t="str">
        <f>IF(D10="","",IF(AND(D10="NUEVA FACTURA",'RELACIÓN DE FACTURAS'!P12=""),"",IF(AND(D10="NUEVA FACTURA",'RELACIÓN DE FACTURAS'!P12&lt;&gt;""),'RELACIÓN DE FACTURAS'!P12,IF(AND(D10="OTROS PAGOS",G9&lt;&gt;""),G9,""))))</f>
        <v/>
      </c>
      <c r="H10" s="18"/>
      <c r="I10" s="33" t="str">
        <f>IF(D10="","",IF(J10="","REVISAR",IF(OR(J10&lt;EXPEDIENTE!$F$24,J10&gt;EXPEDIENTE!$F$26),"SI","NO")))</f>
        <v/>
      </c>
      <c r="J10" s="114" t="str">
        <f t="shared" si="0"/>
        <v/>
      </c>
      <c r="K10" s="111" t="str">
        <f>IF(D10="","",IF('RELACIÓN DE FACTURAS'!AE12="","",'RELACIÓN DE FACTURAS'!AE12))</f>
        <v/>
      </c>
      <c r="L10" s="18"/>
      <c r="M10" s="33" t="str">
        <f>IF(D10="","",IF(N10="","REVISAR",IF(OR(N10&lt;EXPEDIENTE!$F$24,N10&gt;EXPEDIENTE!$F$28),"SI","NO")))</f>
        <v/>
      </c>
      <c r="N10" s="188" t="str">
        <f t="shared" si="1"/>
        <v/>
      </c>
      <c r="O10" s="189">
        <f>IF(N10&lt;EXPEDIENTE!$H$24,-1,IF(N10&gt;EXPEDIENTE!$H$28,1,0))</f>
        <v>0</v>
      </c>
      <c r="P10" s="190" t="str">
        <f t="shared" si="2"/>
        <v/>
      </c>
      <c r="Q10" s="18"/>
      <c r="R10" s="18"/>
      <c r="S10" s="33" t="str">
        <f t="shared" ref="S10:S35" si="5">IF(D10="","",IF(AND(P10="NO",Q10="",R10=""),"NO",IF(OR(Q10="",R10=""),"PDTE",IF(R10-Q10&gt;30,"SI","NO"))))</f>
        <v/>
      </c>
      <c r="T10" s="41" t="str">
        <f>IF('RELACIÓN DE FACTURAS'!W12="","",'RELACIÓN DE FACTURAS'!W12)</f>
        <v/>
      </c>
      <c r="U10" s="105" t="str">
        <f>IF('RELACIÓN DE FACTURAS'!X12="","",'RELACIÓN DE FACTURAS'!X12)</f>
        <v/>
      </c>
      <c r="V10" s="38"/>
      <c r="W10" s="108" t="str">
        <f t="shared" si="4"/>
        <v/>
      </c>
      <c r="X10" s="45"/>
    </row>
    <row r="11" spans="2:24" ht="39.950000000000003" customHeight="1" x14ac:dyDescent="0.2">
      <c r="B11" s="1">
        <f>IF(X11&lt;&gt;"",MAX($B$6:B10)+1,0)</f>
        <v>0</v>
      </c>
      <c r="C11" s="4">
        <v>6</v>
      </c>
      <c r="D11" s="27" t="str">
        <f>IF('RELACIÓN DE FACTURAS'!N13="","",'RELACIÓN DE FACTURAS'!N13)</f>
        <v/>
      </c>
      <c r="E11" s="20" t="str">
        <f>IF('RELACIÓN DE FACTURAS'!O13="","",'RELACIÓN DE FACTURAS'!O13)</f>
        <v/>
      </c>
      <c r="F11" s="28" t="str">
        <f>IF('RELACIÓN DE FACTURAS'!Q13="","",'RELACIÓN DE FACTURAS'!Q13)</f>
        <v/>
      </c>
      <c r="G11" s="111" t="str">
        <f>IF(D11="","",IF(AND(D11="NUEVA FACTURA",'RELACIÓN DE FACTURAS'!P13=""),"",IF(AND(D11="NUEVA FACTURA",'RELACIÓN DE FACTURAS'!P13&lt;&gt;""),'RELACIÓN DE FACTURAS'!P13,IF(AND(D11="OTROS PAGOS",G10&lt;&gt;""),G10,""))))</f>
        <v/>
      </c>
      <c r="H11" s="18"/>
      <c r="I11" s="33" t="str">
        <f>IF(D11="","",IF(J11="","REVISAR",IF(OR(J11&lt;EXPEDIENTE!$F$24,J11&gt;EXPEDIENTE!$F$26),"SI","NO")))</f>
        <v/>
      </c>
      <c r="J11" s="114" t="str">
        <f t="shared" si="0"/>
        <v/>
      </c>
      <c r="K11" s="111" t="str">
        <f>IF(D11="","",IF('RELACIÓN DE FACTURAS'!AE13="","",'RELACIÓN DE FACTURAS'!AE13))</f>
        <v/>
      </c>
      <c r="L11" s="18"/>
      <c r="M11" s="33" t="str">
        <f>IF(D11="","",IF(N11="","REVISAR",IF(OR(N11&lt;EXPEDIENTE!$F$24,N11&gt;EXPEDIENTE!$F$28),"SI","NO")))</f>
        <v/>
      </c>
      <c r="N11" s="188" t="str">
        <f t="shared" si="1"/>
        <v/>
      </c>
      <c r="O11" s="189">
        <f>IF(N11&lt;EXPEDIENTE!$H$24,-1,IF(N11&gt;EXPEDIENTE!$H$28,1,0))</f>
        <v>0</v>
      </c>
      <c r="P11" s="190" t="str">
        <f t="shared" si="2"/>
        <v/>
      </c>
      <c r="Q11" s="18"/>
      <c r="R11" s="18"/>
      <c r="S11" s="33" t="str">
        <f t="shared" si="5"/>
        <v/>
      </c>
      <c r="T11" s="41" t="str">
        <f>IF('RELACIÓN DE FACTURAS'!W13="","",'RELACIÓN DE FACTURAS'!W13)</f>
        <v/>
      </c>
      <c r="U11" s="105" t="str">
        <f>IF('RELACIÓN DE FACTURAS'!X13="","",'RELACIÓN DE FACTURAS'!X13)</f>
        <v/>
      </c>
      <c r="V11" s="38"/>
      <c r="W11" s="108" t="str">
        <f t="shared" si="4"/>
        <v/>
      </c>
      <c r="X11" s="45"/>
    </row>
    <row r="12" spans="2:24" ht="39.950000000000003" customHeight="1" x14ac:dyDescent="0.2">
      <c r="B12" s="1">
        <f>IF(X12&lt;&gt;"",MAX($B$6:B11)+1,0)</f>
        <v>0</v>
      </c>
      <c r="C12" s="4">
        <v>7</v>
      </c>
      <c r="D12" s="27" t="str">
        <f>IF('RELACIÓN DE FACTURAS'!N14="","",'RELACIÓN DE FACTURAS'!N14)</f>
        <v/>
      </c>
      <c r="E12" s="20" t="str">
        <f>IF('RELACIÓN DE FACTURAS'!O14="","",'RELACIÓN DE FACTURAS'!O14)</f>
        <v/>
      </c>
      <c r="F12" s="28" t="str">
        <f>IF('RELACIÓN DE FACTURAS'!Q14="","",'RELACIÓN DE FACTURAS'!Q14)</f>
        <v/>
      </c>
      <c r="G12" s="111" t="str">
        <f>IF(D12="","",IF(AND(D12="NUEVA FACTURA",'RELACIÓN DE FACTURAS'!P14=""),"",IF(AND(D12="NUEVA FACTURA",'RELACIÓN DE FACTURAS'!P14&lt;&gt;""),'RELACIÓN DE FACTURAS'!P14,IF(AND(D12="OTROS PAGOS",G11&lt;&gt;""),G11,""))))</f>
        <v/>
      </c>
      <c r="H12" s="18"/>
      <c r="I12" s="33" t="str">
        <f>IF(D12="","",IF(J12="","REVISAR",IF(OR(J12&lt;EXPEDIENTE!$F$24,J12&gt;EXPEDIENTE!$F$26),"SI","NO")))</f>
        <v/>
      </c>
      <c r="J12" s="114" t="str">
        <f t="shared" si="0"/>
        <v/>
      </c>
      <c r="K12" s="111" t="str">
        <f>IF(D12="","",IF('RELACIÓN DE FACTURAS'!AE14="","",'RELACIÓN DE FACTURAS'!AE14))</f>
        <v/>
      </c>
      <c r="L12" s="18"/>
      <c r="M12" s="33" t="str">
        <f>IF(D12="","",IF(N12="","REVISAR",IF(OR(N12&lt;EXPEDIENTE!$F$24,N12&gt;EXPEDIENTE!$F$28),"SI","NO")))</f>
        <v/>
      </c>
      <c r="N12" s="188" t="str">
        <f t="shared" si="1"/>
        <v/>
      </c>
      <c r="O12" s="189">
        <f>IF(N12&lt;EXPEDIENTE!$H$24,-1,IF(N12&gt;EXPEDIENTE!$H$28,1,0))</f>
        <v>0</v>
      </c>
      <c r="P12" s="190" t="str">
        <f t="shared" si="2"/>
        <v/>
      </c>
      <c r="Q12" s="18"/>
      <c r="R12" s="18"/>
      <c r="S12" s="33" t="str">
        <f t="shared" si="5"/>
        <v/>
      </c>
      <c r="T12" s="41" t="str">
        <f>IF('RELACIÓN DE FACTURAS'!W14="","",'RELACIÓN DE FACTURAS'!W14)</f>
        <v/>
      </c>
      <c r="U12" s="105" t="str">
        <f>IF('RELACIÓN DE FACTURAS'!X14="","",'RELACIÓN DE FACTURAS'!X14)</f>
        <v/>
      </c>
      <c r="V12" s="38"/>
      <c r="W12" s="108" t="str">
        <f t="shared" si="4"/>
        <v/>
      </c>
      <c r="X12" s="45"/>
    </row>
    <row r="13" spans="2:24" ht="39.950000000000003" customHeight="1" x14ac:dyDescent="0.2">
      <c r="B13" s="1">
        <f>IF(X13&lt;&gt;"",MAX($B$6:B12)+1,0)</f>
        <v>0</v>
      </c>
      <c r="C13" s="4">
        <v>8</v>
      </c>
      <c r="D13" s="27" t="str">
        <f>IF('RELACIÓN DE FACTURAS'!N15="","",'RELACIÓN DE FACTURAS'!N15)</f>
        <v/>
      </c>
      <c r="E13" s="20" t="str">
        <f>IF('RELACIÓN DE FACTURAS'!O15="","",'RELACIÓN DE FACTURAS'!O15)</f>
        <v/>
      </c>
      <c r="F13" s="28" t="str">
        <f>IF('RELACIÓN DE FACTURAS'!Q15="","",'RELACIÓN DE FACTURAS'!Q15)</f>
        <v/>
      </c>
      <c r="G13" s="111" t="str">
        <f>IF(D13="","",IF(AND(D13="NUEVA FACTURA",'RELACIÓN DE FACTURAS'!P15=""),"",IF(AND(D13="NUEVA FACTURA",'RELACIÓN DE FACTURAS'!P15&lt;&gt;""),'RELACIÓN DE FACTURAS'!P15,IF(AND(D13="OTROS PAGOS",G12&lt;&gt;""),G12,""))))</f>
        <v/>
      </c>
      <c r="H13" s="18"/>
      <c r="I13" s="33" t="str">
        <f>IF(D13="","",IF(J13="","REVISAR",IF(OR(J13&lt;EXPEDIENTE!$F$24,J13&gt;EXPEDIENTE!$F$26),"SI","NO")))</f>
        <v/>
      </c>
      <c r="J13" s="114" t="str">
        <f t="shared" si="0"/>
        <v/>
      </c>
      <c r="K13" s="111" t="str">
        <f>IF(D13="","",IF('RELACIÓN DE FACTURAS'!AE15="","",'RELACIÓN DE FACTURAS'!AE15))</f>
        <v/>
      </c>
      <c r="L13" s="18"/>
      <c r="M13" s="33" t="str">
        <f>IF(D13="","",IF(N13="","REVISAR",IF(OR(N13&lt;EXPEDIENTE!$F$24,N13&gt;EXPEDIENTE!$F$28),"SI","NO")))</f>
        <v/>
      </c>
      <c r="N13" s="188" t="str">
        <f t="shared" si="1"/>
        <v/>
      </c>
      <c r="O13" s="189">
        <f>IF(N13&lt;EXPEDIENTE!$H$24,-1,IF(N13&gt;EXPEDIENTE!$H$28,1,0))</f>
        <v>0</v>
      </c>
      <c r="P13" s="190" t="str">
        <f t="shared" si="2"/>
        <v/>
      </c>
      <c r="Q13" s="18"/>
      <c r="R13" s="18"/>
      <c r="S13" s="33" t="str">
        <f t="shared" si="5"/>
        <v/>
      </c>
      <c r="T13" s="41" t="str">
        <f>IF('RELACIÓN DE FACTURAS'!W15="","",'RELACIÓN DE FACTURAS'!W15)</f>
        <v/>
      </c>
      <c r="U13" s="105" t="str">
        <f>IF('RELACIÓN DE FACTURAS'!X15="","",'RELACIÓN DE FACTURAS'!X15)</f>
        <v/>
      </c>
      <c r="V13" s="38"/>
      <c r="W13" s="108" t="str">
        <f t="shared" si="4"/>
        <v/>
      </c>
      <c r="X13" s="45"/>
    </row>
    <row r="14" spans="2:24" ht="39.950000000000003" customHeight="1" x14ac:dyDescent="0.2">
      <c r="B14" s="1">
        <f>IF(X14&lt;&gt;"",MAX($B$6:B13)+1,0)</f>
        <v>0</v>
      </c>
      <c r="C14" s="4">
        <v>9</v>
      </c>
      <c r="D14" s="27" t="str">
        <f>IF('RELACIÓN DE FACTURAS'!N16="","",'RELACIÓN DE FACTURAS'!N16)</f>
        <v/>
      </c>
      <c r="E14" s="20" t="str">
        <f>IF('RELACIÓN DE FACTURAS'!O16="","",'RELACIÓN DE FACTURAS'!O16)</f>
        <v/>
      </c>
      <c r="F14" s="28" t="str">
        <f>IF('RELACIÓN DE FACTURAS'!Q16="","",'RELACIÓN DE FACTURAS'!Q16)</f>
        <v/>
      </c>
      <c r="G14" s="111" t="str">
        <f>IF(D14="","",IF(AND(D14="NUEVA FACTURA",'RELACIÓN DE FACTURAS'!P16=""),"",IF(AND(D14="NUEVA FACTURA",'RELACIÓN DE FACTURAS'!P16&lt;&gt;""),'RELACIÓN DE FACTURAS'!P16,IF(AND(D14="OTROS PAGOS",G13&lt;&gt;""),G13,""))))</f>
        <v/>
      </c>
      <c r="H14" s="18"/>
      <c r="I14" s="33" t="str">
        <f>IF(D14="","",IF(J14="","REVISAR",IF(OR(J14&lt;EXPEDIENTE!$F$24,J14&gt;EXPEDIENTE!$F$26),"SI","NO")))</f>
        <v/>
      </c>
      <c r="J14" s="114" t="str">
        <f t="shared" si="0"/>
        <v/>
      </c>
      <c r="K14" s="111" t="str">
        <f>IF(D14="","",IF('RELACIÓN DE FACTURAS'!AE16="","",'RELACIÓN DE FACTURAS'!AE16))</f>
        <v/>
      </c>
      <c r="L14" s="18"/>
      <c r="M14" s="33" t="str">
        <f>IF(D14="","",IF(N14="","REVISAR",IF(OR(N14&lt;EXPEDIENTE!$F$24,N14&gt;EXPEDIENTE!$F$28),"SI","NO")))</f>
        <v/>
      </c>
      <c r="N14" s="188" t="str">
        <f t="shared" si="1"/>
        <v/>
      </c>
      <c r="O14" s="189">
        <f>IF(N14&lt;EXPEDIENTE!$H$24,-1,IF(N14&gt;EXPEDIENTE!$H$28,1,0))</f>
        <v>0</v>
      </c>
      <c r="P14" s="190" t="str">
        <f t="shared" si="2"/>
        <v/>
      </c>
      <c r="Q14" s="18"/>
      <c r="R14" s="18"/>
      <c r="S14" s="33" t="str">
        <f t="shared" si="5"/>
        <v/>
      </c>
      <c r="T14" s="41" t="str">
        <f>IF('RELACIÓN DE FACTURAS'!W16="","",'RELACIÓN DE FACTURAS'!W16)</f>
        <v/>
      </c>
      <c r="U14" s="105" t="str">
        <f>IF('RELACIÓN DE FACTURAS'!X16="","",'RELACIÓN DE FACTURAS'!X16)</f>
        <v/>
      </c>
      <c r="V14" s="38"/>
      <c r="W14" s="108" t="str">
        <f t="shared" si="4"/>
        <v/>
      </c>
      <c r="X14" s="45"/>
    </row>
    <row r="15" spans="2:24" ht="39.950000000000003" customHeight="1" x14ac:dyDescent="0.2">
      <c r="B15" s="1">
        <f>IF(X15&lt;&gt;"",MAX($B$6:B14)+1,0)</f>
        <v>0</v>
      </c>
      <c r="C15" s="4">
        <v>10</v>
      </c>
      <c r="D15" s="27" t="str">
        <f>IF('RELACIÓN DE FACTURAS'!N17="","",'RELACIÓN DE FACTURAS'!N17)</f>
        <v/>
      </c>
      <c r="E15" s="20" t="str">
        <f>IF('RELACIÓN DE FACTURAS'!O17="","",'RELACIÓN DE FACTURAS'!O17)</f>
        <v/>
      </c>
      <c r="F15" s="28" t="str">
        <f>IF('RELACIÓN DE FACTURAS'!Q17="","",'RELACIÓN DE FACTURAS'!Q17)</f>
        <v/>
      </c>
      <c r="G15" s="111" t="str">
        <f>IF(D15="","",IF(AND(D15="NUEVA FACTURA",'RELACIÓN DE FACTURAS'!P17=""),"",IF(AND(D15="NUEVA FACTURA",'RELACIÓN DE FACTURAS'!P17&lt;&gt;""),'RELACIÓN DE FACTURAS'!P17,IF(AND(D15="OTROS PAGOS",G14&lt;&gt;""),G14,""))))</f>
        <v/>
      </c>
      <c r="H15" s="18"/>
      <c r="I15" s="33" t="str">
        <f>IF(D15="","",IF(J15="","REVISAR",IF(OR(J15&lt;EXPEDIENTE!$F$24,J15&gt;EXPEDIENTE!$F$26),"SI","NO")))</f>
        <v/>
      </c>
      <c r="J15" s="114" t="str">
        <f t="shared" si="0"/>
        <v/>
      </c>
      <c r="K15" s="111" t="str">
        <f>IF(D15="","",IF('RELACIÓN DE FACTURAS'!AE17="","",'RELACIÓN DE FACTURAS'!AE17))</f>
        <v/>
      </c>
      <c r="L15" s="18"/>
      <c r="M15" s="33" t="str">
        <f>IF(D15="","",IF(N15="","REVISAR",IF(OR(N15&lt;EXPEDIENTE!$F$24,N15&gt;EXPEDIENTE!$F$28),"SI","NO")))</f>
        <v/>
      </c>
      <c r="N15" s="188" t="str">
        <f t="shared" si="1"/>
        <v/>
      </c>
      <c r="O15" s="189">
        <f>IF(N15&lt;EXPEDIENTE!$H$24,-1,IF(N15&gt;EXPEDIENTE!$H$28,1,0))</f>
        <v>0</v>
      </c>
      <c r="P15" s="190" t="str">
        <f t="shared" si="2"/>
        <v/>
      </c>
      <c r="Q15" s="18"/>
      <c r="R15" s="18"/>
      <c r="S15" s="33" t="str">
        <f t="shared" si="5"/>
        <v/>
      </c>
      <c r="T15" s="41" t="str">
        <f>IF('RELACIÓN DE FACTURAS'!W17="","",'RELACIÓN DE FACTURAS'!W17)</f>
        <v/>
      </c>
      <c r="U15" s="105" t="str">
        <f>IF('RELACIÓN DE FACTURAS'!X17="","",'RELACIÓN DE FACTURAS'!X17)</f>
        <v/>
      </c>
      <c r="V15" s="38"/>
      <c r="W15" s="108" t="str">
        <f t="shared" si="4"/>
        <v/>
      </c>
      <c r="X15" s="45"/>
    </row>
    <row r="16" spans="2:24" ht="39.950000000000003" customHeight="1" x14ac:dyDescent="0.2">
      <c r="B16" s="1">
        <f>IF(X16&lt;&gt;"",MAX($B$6:B15)+1,0)</f>
        <v>0</v>
      </c>
      <c r="C16" s="4">
        <v>11</v>
      </c>
      <c r="D16" s="27" t="str">
        <f>IF('RELACIÓN DE FACTURAS'!N18="","",'RELACIÓN DE FACTURAS'!N18)</f>
        <v/>
      </c>
      <c r="E16" s="20" t="str">
        <f>IF('RELACIÓN DE FACTURAS'!O18="","",'RELACIÓN DE FACTURAS'!O18)</f>
        <v/>
      </c>
      <c r="F16" s="28" t="str">
        <f>IF('RELACIÓN DE FACTURAS'!Q18="","",'RELACIÓN DE FACTURAS'!Q18)</f>
        <v/>
      </c>
      <c r="G16" s="111" t="str">
        <f>IF(D16="","",IF(AND(D16="NUEVA FACTURA",'RELACIÓN DE FACTURAS'!P18=""),"",IF(AND(D16="NUEVA FACTURA",'RELACIÓN DE FACTURAS'!P18&lt;&gt;""),'RELACIÓN DE FACTURAS'!P18,IF(AND(D16="OTROS PAGOS",G15&lt;&gt;""),G15,""))))</f>
        <v/>
      </c>
      <c r="H16" s="18"/>
      <c r="I16" s="33" t="str">
        <f>IF(D16="","",IF(J16="","REVISAR",IF(OR(J16&lt;EXPEDIENTE!$F$24,J16&gt;EXPEDIENTE!$F$26),"SI","NO")))</f>
        <v/>
      </c>
      <c r="J16" s="114" t="str">
        <f t="shared" si="0"/>
        <v/>
      </c>
      <c r="K16" s="111" t="str">
        <f>IF(D16="","",IF('RELACIÓN DE FACTURAS'!AE18="","",'RELACIÓN DE FACTURAS'!AE18))</f>
        <v/>
      </c>
      <c r="L16" s="18"/>
      <c r="M16" s="33" t="str">
        <f>IF(D16="","",IF(N16="","REVISAR",IF(OR(N16&lt;EXPEDIENTE!$F$24,N16&gt;EXPEDIENTE!$F$28),"SI","NO")))</f>
        <v/>
      </c>
      <c r="N16" s="188" t="str">
        <f t="shared" si="1"/>
        <v/>
      </c>
      <c r="O16" s="189">
        <f>IF(N16&lt;EXPEDIENTE!$H$24,-1,IF(N16&gt;EXPEDIENTE!$H$28,1,0))</f>
        <v>0</v>
      </c>
      <c r="P16" s="190" t="str">
        <f t="shared" si="2"/>
        <v/>
      </c>
      <c r="Q16" s="18"/>
      <c r="R16" s="18"/>
      <c r="S16" s="33" t="str">
        <f t="shared" si="5"/>
        <v/>
      </c>
      <c r="T16" s="41" t="str">
        <f>IF('RELACIÓN DE FACTURAS'!W18="","",'RELACIÓN DE FACTURAS'!W18)</f>
        <v/>
      </c>
      <c r="U16" s="105" t="str">
        <f>IF('RELACIÓN DE FACTURAS'!X18="","",'RELACIÓN DE FACTURAS'!X18)</f>
        <v/>
      </c>
      <c r="V16" s="38"/>
      <c r="W16" s="108" t="str">
        <f t="shared" si="4"/>
        <v/>
      </c>
      <c r="X16" s="45"/>
    </row>
    <row r="17" spans="2:24" ht="39.950000000000003" customHeight="1" x14ac:dyDescent="0.2">
      <c r="B17" s="1">
        <f>IF(X17&lt;&gt;"",MAX($B$6:B16)+1,0)</f>
        <v>0</v>
      </c>
      <c r="C17" s="4">
        <v>12</v>
      </c>
      <c r="D17" s="27" t="str">
        <f>IF('RELACIÓN DE FACTURAS'!N19="","",'RELACIÓN DE FACTURAS'!N19)</f>
        <v/>
      </c>
      <c r="E17" s="20" t="str">
        <f>IF('RELACIÓN DE FACTURAS'!O19="","",'RELACIÓN DE FACTURAS'!O19)</f>
        <v/>
      </c>
      <c r="F17" s="28" t="str">
        <f>IF('RELACIÓN DE FACTURAS'!Q19="","",'RELACIÓN DE FACTURAS'!Q19)</f>
        <v/>
      </c>
      <c r="G17" s="111" t="str">
        <f>IF(D17="","",IF(AND(D17="NUEVA FACTURA",'RELACIÓN DE FACTURAS'!P19=""),"",IF(AND(D17="NUEVA FACTURA",'RELACIÓN DE FACTURAS'!P19&lt;&gt;""),'RELACIÓN DE FACTURAS'!P19,IF(AND(D17="OTROS PAGOS",G16&lt;&gt;""),G16,""))))</f>
        <v/>
      </c>
      <c r="H17" s="18"/>
      <c r="I17" s="33" t="str">
        <f>IF(D17="","",IF(J17="","REVISAR",IF(OR(J17&lt;EXPEDIENTE!$F$24,J17&gt;EXPEDIENTE!$F$26),"SI","NO")))</f>
        <v/>
      </c>
      <c r="J17" s="114" t="str">
        <f t="shared" si="0"/>
        <v/>
      </c>
      <c r="K17" s="111" t="str">
        <f>IF(D17="","",IF('RELACIÓN DE FACTURAS'!AE19="","",'RELACIÓN DE FACTURAS'!AE19))</f>
        <v/>
      </c>
      <c r="L17" s="18"/>
      <c r="M17" s="33" t="str">
        <f>IF(D17="","",IF(N17="","REVISAR",IF(OR(N17&lt;EXPEDIENTE!$F$24,N17&gt;EXPEDIENTE!$F$28),"SI","NO")))</f>
        <v/>
      </c>
      <c r="N17" s="188" t="str">
        <f t="shared" si="1"/>
        <v/>
      </c>
      <c r="O17" s="189">
        <f>IF(N17&lt;EXPEDIENTE!$H$24,-1,IF(N17&gt;EXPEDIENTE!$H$28,1,0))</f>
        <v>0</v>
      </c>
      <c r="P17" s="190" t="str">
        <f t="shared" si="2"/>
        <v/>
      </c>
      <c r="Q17" s="18"/>
      <c r="R17" s="18"/>
      <c r="S17" s="33" t="str">
        <f t="shared" si="5"/>
        <v/>
      </c>
      <c r="T17" s="41" t="str">
        <f>IF('RELACIÓN DE FACTURAS'!W19="","",'RELACIÓN DE FACTURAS'!W19)</f>
        <v/>
      </c>
      <c r="U17" s="105" t="str">
        <f>IF('RELACIÓN DE FACTURAS'!X19="","",'RELACIÓN DE FACTURAS'!X19)</f>
        <v/>
      </c>
      <c r="V17" s="38"/>
      <c r="W17" s="108" t="str">
        <f t="shared" si="4"/>
        <v/>
      </c>
      <c r="X17" s="45"/>
    </row>
    <row r="18" spans="2:24" ht="39.950000000000003" customHeight="1" x14ac:dyDescent="0.2">
      <c r="B18" s="1">
        <f>IF(X18&lt;&gt;"",MAX($B$6:B17)+1,0)</f>
        <v>0</v>
      </c>
      <c r="C18" s="4">
        <v>13</v>
      </c>
      <c r="D18" s="27" t="str">
        <f>IF('RELACIÓN DE FACTURAS'!N20="","",'RELACIÓN DE FACTURAS'!N20)</f>
        <v/>
      </c>
      <c r="E18" s="20" t="str">
        <f>IF('RELACIÓN DE FACTURAS'!O20="","",'RELACIÓN DE FACTURAS'!O20)</f>
        <v/>
      </c>
      <c r="F18" s="28" t="str">
        <f>IF('RELACIÓN DE FACTURAS'!Q20="","",'RELACIÓN DE FACTURAS'!Q20)</f>
        <v/>
      </c>
      <c r="G18" s="111" t="str">
        <f>IF(D18="","",IF(AND(D18="NUEVA FACTURA",'RELACIÓN DE FACTURAS'!P20=""),"",IF(AND(D18="NUEVA FACTURA",'RELACIÓN DE FACTURAS'!P20&lt;&gt;""),'RELACIÓN DE FACTURAS'!P20,IF(AND(D18="OTROS PAGOS",G17&lt;&gt;""),G17,""))))</f>
        <v/>
      </c>
      <c r="H18" s="18"/>
      <c r="I18" s="33" t="str">
        <f>IF(D18="","",IF(J18="","REVISAR",IF(OR(J18&lt;EXPEDIENTE!$F$24,J18&gt;EXPEDIENTE!$F$26),"SI","NO")))</f>
        <v/>
      </c>
      <c r="J18" s="114" t="str">
        <f t="shared" si="0"/>
        <v/>
      </c>
      <c r="K18" s="111" t="str">
        <f>IF(D18="","",IF('RELACIÓN DE FACTURAS'!AE20="","",'RELACIÓN DE FACTURAS'!AE20))</f>
        <v/>
      </c>
      <c r="L18" s="18"/>
      <c r="M18" s="33" t="str">
        <f>IF(D18="","",IF(N18="","REVISAR",IF(OR(N18&lt;EXPEDIENTE!$F$24,N18&gt;EXPEDIENTE!$F$28),"SI","NO")))</f>
        <v/>
      </c>
      <c r="N18" s="188" t="str">
        <f t="shared" si="1"/>
        <v/>
      </c>
      <c r="O18" s="189">
        <f>IF(N18&lt;EXPEDIENTE!$H$24,-1,IF(N18&gt;EXPEDIENTE!$H$28,1,0))</f>
        <v>0</v>
      </c>
      <c r="P18" s="190" t="str">
        <f t="shared" si="2"/>
        <v/>
      </c>
      <c r="Q18" s="18"/>
      <c r="R18" s="18"/>
      <c r="S18" s="33" t="str">
        <f t="shared" si="5"/>
        <v/>
      </c>
      <c r="T18" s="41" t="str">
        <f>IF('RELACIÓN DE FACTURAS'!W20="","",'RELACIÓN DE FACTURAS'!W20)</f>
        <v/>
      </c>
      <c r="U18" s="105" t="str">
        <f>IF('RELACIÓN DE FACTURAS'!X20="","",'RELACIÓN DE FACTURAS'!X20)</f>
        <v/>
      </c>
      <c r="V18" s="38"/>
      <c r="W18" s="108" t="str">
        <f t="shared" si="4"/>
        <v/>
      </c>
      <c r="X18" s="45"/>
    </row>
    <row r="19" spans="2:24" ht="39.950000000000003" customHeight="1" x14ac:dyDescent="0.2">
      <c r="B19" s="1">
        <f>IF(X19&lt;&gt;"",MAX($B$6:B18)+1,0)</f>
        <v>0</v>
      </c>
      <c r="C19" s="4">
        <v>14</v>
      </c>
      <c r="D19" s="27" t="str">
        <f>IF('RELACIÓN DE FACTURAS'!N21="","",'RELACIÓN DE FACTURAS'!N21)</f>
        <v/>
      </c>
      <c r="E19" s="20" t="str">
        <f>IF('RELACIÓN DE FACTURAS'!O21="","",'RELACIÓN DE FACTURAS'!O21)</f>
        <v/>
      </c>
      <c r="F19" s="28" t="str">
        <f>IF('RELACIÓN DE FACTURAS'!Q21="","",'RELACIÓN DE FACTURAS'!Q21)</f>
        <v/>
      </c>
      <c r="G19" s="111" t="str">
        <f>IF(D19="","",IF(AND(D19="NUEVA FACTURA",'RELACIÓN DE FACTURAS'!P21=""),"",IF(AND(D19="NUEVA FACTURA",'RELACIÓN DE FACTURAS'!P21&lt;&gt;""),'RELACIÓN DE FACTURAS'!P21,IF(AND(D19="OTROS PAGOS",G18&lt;&gt;""),G18,""))))</f>
        <v/>
      </c>
      <c r="H19" s="18"/>
      <c r="I19" s="33" t="str">
        <f>IF(D19="","",IF(J19="","REVISAR",IF(OR(J19&lt;EXPEDIENTE!$F$24,J19&gt;EXPEDIENTE!$F$26),"SI","NO")))</f>
        <v/>
      </c>
      <c r="J19" s="114" t="str">
        <f t="shared" si="0"/>
        <v/>
      </c>
      <c r="K19" s="111" t="str">
        <f>IF(D19="","",IF('RELACIÓN DE FACTURAS'!AE21="","",'RELACIÓN DE FACTURAS'!AE21))</f>
        <v/>
      </c>
      <c r="L19" s="18"/>
      <c r="M19" s="33" t="str">
        <f>IF(D19="","",IF(N19="","REVISAR",IF(OR(N19&lt;EXPEDIENTE!$F$24,N19&gt;EXPEDIENTE!$F$28),"SI","NO")))</f>
        <v/>
      </c>
      <c r="N19" s="188" t="str">
        <f t="shared" si="1"/>
        <v/>
      </c>
      <c r="O19" s="189">
        <f>IF(N19&lt;EXPEDIENTE!$H$24,-1,IF(N19&gt;EXPEDIENTE!$H$28,1,0))</f>
        <v>0</v>
      </c>
      <c r="P19" s="190" t="str">
        <f t="shared" si="2"/>
        <v/>
      </c>
      <c r="Q19" s="18"/>
      <c r="R19" s="18"/>
      <c r="S19" s="33" t="str">
        <f t="shared" si="5"/>
        <v/>
      </c>
      <c r="T19" s="41" t="str">
        <f>IF('RELACIÓN DE FACTURAS'!W21="","",'RELACIÓN DE FACTURAS'!W21)</f>
        <v/>
      </c>
      <c r="U19" s="105" t="str">
        <f>IF('RELACIÓN DE FACTURAS'!X21="","",'RELACIÓN DE FACTURAS'!X21)</f>
        <v/>
      </c>
      <c r="V19" s="38"/>
      <c r="W19" s="108" t="str">
        <f t="shared" si="4"/>
        <v/>
      </c>
      <c r="X19" s="45"/>
    </row>
    <row r="20" spans="2:24" ht="39.950000000000003" customHeight="1" x14ac:dyDescent="0.2">
      <c r="B20" s="1">
        <f>IF(X20&lt;&gt;"",MAX($B$6:B19)+1,0)</f>
        <v>0</v>
      </c>
      <c r="C20" s="4">
        <v>15</v>
      </c>
      <c r="D20" s="27" t="str">
        <f>IF('RELACIÓN DE FACTURAS'!N22="","",'RELACIÓN DE FACTURAS'!N22)</f>
        <v/>
      </c>
      <c r="E20" s="20" t="str">
        <f>IF('RELACIÓN DE FACTURAS'!O22="","",'RELACIÓN DE FACTURAS'!O22)</f>
        <v/>
      </c>
      <c r="F20" s="28" t="str">
        <f>IF('RELACIÓN DE FACTURAS'!Q22="","",'RELACIÓN DE FACTURAS'!Q22)</f>
        <v/>
      </c>
      <c r="G20" s="111" t="str">
        <f>IF(D20="","",IF(AND(D20="NUEVA FACTURA",'RELACIÓN DE FACTURAS'!P22=""),"",IF(AND(D20="NUEVA FACTURA",'RELACIÓN DE FACTURAS'!P22&lt;&gt;""),'RELACIÓN DE FACTURAS'!P22,IF(AND(D20="OTROS PAGOS",G19&lt;&gt;""),G19,""))))</f>
        <v/>
      </c>
      <c r="H20" s="18"/>
      <c r="I20" s="33" t="str">
        <f>IF(D20="","",IF(J20="","REVISAR",IF(OR(J20&lt;EXPEDIENTE!$F$24,J20&gt;EXPEDIENTE!$F$26),"SI","NO")))</f>
        <v/>
      </c>
      <c r="J20" s="114" t="str">
        <f t="shared" si="0"/>
        <v/>
      </c>
      <c r="K20" s="111" t="str">
        <f>IF(D20="","",IF('RELACIÓN DE FACTURAS'!AE22="","",'RELACIÓN DE FACTURAS'!AE22))</f>
        <v/>
      </c>
      <c r="L20" s="18"/>
      <c r="M20" s="33" t="str">
        <f>IF(D20="","",IF(N20="","REVISAR",IF(OR(N20&lt;EXPEDIENTE!$F$24,N20&gt;EXPEDIENTE!$F$28),"SI","NO")))</f>
        <v/>
      </c>
      <c r="N20" s="188" t="str">
        <f t="shared" si="1"/>
        <v/>
      </c>
      <c r="O20" s="189">
        <f>IF(N20&lt;EXPEDIENTE!$H$24,-1,IF(N20&gt;EXPEDIENTE!$H$28,1,0))</f>
        <v>0</v>
      </c>
      <c r="P20" s="190" t="str">
        <f t="shared" si="2"/>
        <v/>
      </c>
      <c r="Q20" s="18"/>
      <c r="R20" s="18"/>
      <c r="S20" s="33" t="str">
        <f t="shared" si="5"/>
        <v/>
      </c>
      <c r="T20" s="41" t="str">
        <f>IF('RELACIÓN DE FACTURAS'!W22="","",'RELACIÓN DE FACTURAS'!W22)</f>
        <v/>
      </c>
      <c r="U20" s="105" t="str">
        <f>IF('RELACIÓN DE FACTURAS'!X22="","",'RELACIÓN DE FACTURAS'!X22)</f>
        <v/>
      </c>
      <c r="V20" s="38"/>
      <c r="W20" s="108" t="str">
        <f t="shared" si="4"/>
        <v/>
      </c>
      <c r="X20" s="45"/>
    </row>
    <row r="21" spans="2:24" ht="39.950000000000003" customHeight="1" x14ac:dyDescent="0.2">
      <c r="B21" s="1">
        <f>IF(X21&lt;&gt;"",MAX($B$6:B20)+1,0)</f>
        <v>0</v>
      </c>
      <c r="C21" s="4">
        <v>16</v>
      </c>
      <c r="D21" s="27" t="str">
        <f>IF('RELACIÓN DE FACTURAS'!N23="","",'RELACIÓN DE FACTURAS'!N23)</f>
        <v/>
      </c>
      <c r="E21" s="20" t="str">
        <f>IF('RELACIÓN DE FACTURAS'!O23="","",'RELACIÓN DE FACTURAS'!O23)</f>
        <v/>
      </c>
      <c r="F21" s="28" t="str">
        <f>IF('RELACIÓN DE FACTURAS'!Q23="","",'RELACIÓN DE FACTURAS'!Q23)</f>
        <v/>
      </c>
      <c r="G21" s="111" t="str">
        <f>IF(D21="","",IF(AND(D21="NUEVA FACTURA",'RELACIÓN DE FACTURAS'!P23=""),"",IF(AND(D21="NUEVA FACTURA",'RELACIÓN DE FACTURAS'!P23&lt;&gt;""),'RELACIÓN DE FACTURAS'!P23,IF(AND(D21="OTROS PAGOS",G20&lt;&gt;""),G20,""))))</f>
        <v/>
      </c>
      <c r="H21" s="18"/>
      <c r="I21" s="33" t="str">
        <f>IF(D21="","",IF(J21="","REVISAR",IF(OR(J21&lt;EXPEDIENTE!$F$24,J21&gt;EXPEDIENTE!$F$26),"SI","NO")))</f>
        <v/>
      </c>
      <c r="J21" s="114" t="str">
        <f t="shared" si="0"/>
        <v/>
      </c>
      <c r="K21" s="111" t="str">
        <f>IF(D21="","",IF('RELACIÓN DE FACTURAS'!AE23="","",'RELACIÓN DE FACTURAS'!AE23))</f>
        <v/>
      </c>
      <c r="L21" s="18"/>
      <c r="M21" s="33" t="str">
        <f>IF(D21="","",IF(N21="","REVISAR",IF(OR(N21&lt;EXPEDIENTE!$F$24,N21&gt;EXPEDIENTE!$F$28),"SI","NO")))</f>
        <v/>
      </c>
      <c r="N21" s="188" t="str">
        <f t="shared" si="1"/>
        <v/>
      </c>
      <c r="O21" s="189">
        <f>IF(N21&lt;EXPEDIENTE!$H$24,-1,IF(N21&gt;EXPEDIENTE!$H$28,1,0))</f>
        <v>0</v>
      </c>
      <c r="P21" s="190" t="str">
        <f t="shared" si="2"/>
        <v/>
      </c>
      <c r="Q21" s="18"/>
      <c r="R21" s="18"/>
      <c r="S21" s="33" t="str">
        <f t="shared" si="5"/>
        <v/>
      </c>
      <c r="T21" s="41" t="str">
        <f>IF('RELACIÓN DE FACTURAS'!W23="","",'RELACIÓN DE FACTURAS'!W23)</f>
        <v/>
      </c>
      <c r="U21" s="105" t="str">
        <f>IF('RELACIÓN DE FACTURAS'!X23="","",'RELACIÓN DE FACTURAS'!X23)</f>
        <v/>
      </c>
      <c r="V21" s="38"/>
      <c r="W21" s="108" t="str">
        <f t="shared" si="4"/>
        <v/>
      </c>
      <c r="X21" s="45"/>
    </row>
    <row r="22" spans="2:24" ht="39.950000000000003" customHeight="1" x14ac:dyDescent="0.2">
      <c r="B22" s="1">
        <f>IF(X22&lt;&gt;"",MAX($B$6:B21)+1,0)</f>
        <v>0</v>
      </c>
      <c r="C22" s="4">
        <v>17</v>
      </c>
      <c r="D22" s="27" t="str">
        <f>IF('RELACIÓN DE FACTURAS'!N24="","",'RELACIÓN DE FACTURAS'!N24)</f>
        <v/>
      </c>
      <c r="E22" s="20" t="str">
        <f>IF('RELACIÓN DE FACTURAS'!O24="","",'RELACIÓN DE FACTURAS'!O24)</f>
        <v/>
      </c>
      <c r="F22" s="28" t="str">
        <f>IF('RELACIÓN DE FACTURAS'!Q24="","",'RELACIÓN DE FACTURAS'!Q24)</f>
        <v/>
      </c>
      <c r="G22" s="111" t="str">
        <f>IF(D22="","",IF(AND(D22="NUEVA FACTURA",'RELACIÓN DE FACTURAS'!P24=""),"",IF(AND(D22="NUEVA FACTURA",'RELACIÓN DE FACTURAS'!P24&lt;&gt;""),'RELACIÓN DE FACTURAS'!P24,IF(AND(D22="OTROS PAGOS",G21&lt;&gt;""),G21,""))))</f>
        <v/>
      </c>
      <c r="H22" s="18"/>
      <c r="I22" s="33" t="str">
        <f>IF(D22="","",IF(J22="","REVISAR",IF(OR(J22&lt;EXPEDIENTE!$F$24,J22&gt;EXPEDIENTE!$F$26),"SI","NO")))</f>
        <v/>
      </c>
      <c r="J22" s="114" t="str">
        <f t="shared" si="0"/>
        <v/>
      </c>
      <c r="K22" s="111" t="str">
        <f>IF(D22="","",IF('RELACIÓN DE FACTURAS'!AE24="","",'RELACIÓN DE FACTURAS'!AE24))</f>
        <v/>
      </c>
      <c r="L22" s="18"/>
      <c r="M22" s="33" t="str">
        <f>IF(D22="","",IF(N22="","REVISAR",IF(OR(N22&lt;EXPEDIENTE!$F$24,N22&gt;EXPEDIENTE!$F$28),"SI","NO")))</f>
        <v/>
      </c>
      <c r="N22" s="188" t="str">
        <f t="shared" si="1"/>
        <v/>
      </c>
      <c r="O22" s="189">
        <f>IF(N22&lt;EXPEDIENTE!$H$24,-1,IF(N22&gt;EXPEDIENTE!$H$28,1,0))</f>
        <v>0</v>
      </c>
      <c r="P22" s="190" t="str">
        <f t="shared" si="2"/>
        <v/>
      </c>
      <c r="Q22" s="18"/>
      <c r="R22" s="18"/>
      <c r="S22" s="33" t="str">
        <f t="shared" si="5"/>
        <v/>
      </c>
      <c r="T22" s="41" t="str">
        <f>IF('RELACIÓN DE FACTURAS'!W24="","",'RELACIÓN DE FACTURAS'!W24)</f>
        <v/>
      </c>
      <c r="U22" s="105" t="str">
        <f>IF('RELACIÓN DE FACTURAS'!X24="","",'RELACIÓN DE FACTURAS'!X24)</f>
        <v/>
      </c>
      <c r="V22" s="38"/>
      <c r="W22" s="108" t="str">
        <f t="shared" si="4"/>
        <v/>
      </c>
      <c r="X22" s="45"/>
    </row>
    <row r="23" spans="2:24" ht="39.950000000000003" customHeight="1" x14ac:dyDescent="0.2">
      <c r="B23" s="1">
        <f>IF(X23&lt;&gt;"",MAX($B$6:B22)+1,0)</f>
        <v>0</v>
      </c>
      <c r="C23" s="4">
        <v>18</v>
      </c>
      <c r="D23" s="27" t="str">
        <f>IF('RELACIÓN DE FACTURAS'!N25="","",'RELACIÓN DE FACTURAS'!N25)</f>
        <v/>
      </c>
      <c r="E23" s="20" t="str">
        <f>IF('RELACIÓN DE FACTURAS'!O25="","",'RELACIÓN DE FACTURAS'!O25)</f>
        <v/>
      </c>
      <c r="F23" s="28" t="str">
        <f>IF('RELACIÓN DE FACTURAS'!Q25="","",'RELACIÓN DE FACTURAS'!Q25)</f>
        <v/>
      </c>
      <c r="G23" s="111" t="str">
        <f>IF(D23="","",IF(AND(D23="NUEVA FACTURA",'RELACIÓN DE FACTURAS'!P25=""),"",IF(AND(D23="NUEVA FACTURA",'RELACIÓN DE FACTURAS'!P25&lt;&gt;""),'RELACIÓN DE FACTURAS'!P25,IF(AND(D23="OTROS PAGOS",G22&lt;&gt;""),G22,""))))</f>
        <v/>
      </c>
      <c r="H23" s="18"/>
      <c r="I23" s="33" t="str">
        <f>IF(D23="","",IF(J23="","REVISAR",IF(OR(J23&lt;EXPEDIENTE!$F$24,J23&gt;EXPEDIENTE!$F$26),"SI","NO")))</f>
        <v/>
      </c>
      <c r="J23" s="114" t="str">
        <f t="shared" si="0"/>
        <v/>
      </c>
      <c r="K23" s="111" t="str">
        <f>IF(D23="","",IF('RELACIÓN DE FACTURAS'!AE25="","",'RELACIÓN DE FACTURAS'!AE25))</f>
        <v/>
      </c>
      <c r="L23" s="18"/>
      <c r="M23" s="33" t="str">
        <f>IF(D23="","",IF(N23="","REVISAR",IF(OR(N23&lt;EXPEDIENTE!$F$24,N23&gt;EXPEDIENTE!$F$28),"SI","NO")))</f>
        <v/>
      </c>
      <c r="N23" s="188" t="str">
        <f t="shared" si="1"/>
        <v/>
      </c>
      <c r="O23" s="189">
        <f>IF(N23&lt;EXPEDIENTE!$H$24,-1,IF(N23&gt;EXPEDIENTE!$H$28,1,0))</f>
        <v>0</v>
      </c>
      <c r="P23" s="190" t="str">
        <f t="shared" si="2"/>
        <v/>
      </c>
      <c r="Q23" s="18"/>
      <c r="R23" s="18"/>
      <c r="S23" s="33" t="str">
        <f t="shared" si="5"/>
        <v/>
      </c>
      <c r="T23" s="41" t="str">
        <f>IF('RELACIÓN DE FACTURAS'!W25="","",'RELACIÓN DE FACTURAS'!W25)</f>
        <v/>
      </c>
      <c r="U23" s="105" t="str">
        <f>IF('RELACIÓN DE FACTURAS'!X25="","",'RELACIÓN DE FACTURAS'!X25)</f>
        <v/>
      </c>
      <c r="V23" s="38"/>
      <c r="W23" s="108" t="str">
        <f t="shared" si="4"/>
        <v/>
      </c>
      <c r="X23" s="45"/>
    </row>
    <row r="24" spans="2:24" ht="39.950000000000003" customHeight="1" x14ac:dyDescent="0.2">
      <c r="B24" s="1">
        <f>IF(X24&lt;&gt;"",MAX($B$6:B23)+1,0)</f>
        <v>0</v>
      </c>
      <c r="C24" s="4">
        <v>19</v>
      </c>
      <c r="D24" s="27" t="str">
        <f>IF('RELACIÓN DE FACTURAS'!N26="","",'RELACIÓN DE FACTURAS'!N26)</f>
        <v/>
      </c>
      <c r="E24" s="20" t="str">
        <f>IF('RELACIÓN DE FACTURAS'!O26="","",'RELACIÓN DE FACTURAS'!O26)</f>
        <v/>
      </c>
      <c r="F24" s="28" t="str">
        <f>IF('RELACIÓN DE FACTURAS'!Q26="","",'RELACIÓN DE FACTURAS'!Q26)</f>
        <v/>
      </c>
      <c r="G24" s="111" t="str">
        <f>IF(D24="","",IF(AND(D24="NUEVA FACTURA",'RELACIÓN DE FACTURAS'!P26=""),"",IF(AND(D24="NUEVA FACTURA",'RELACIÓN DE FACTURAS'!P26&lt;&gt;""),'RELACIÓN DE FACTURAS'!P26,IF(AND(D24="OTROS PAGOS",G23&lt;&gt;""),G23,""))))</f>
        <v/>
      </c>
      <c r="H24" s="18"/>
      <c r="I24" s="33" t="str">
        <f>IF(D24="","",IF(J24="","REVISAR",IF(OR(J24&lt;EXPEDIENTE!$F$24,J24&gt;EXPEDIENTE!$F$26),"SI","NO")))</f>
        <v/>
      </c>
      <c r="J24" s="114" t="str">
        <f t="shared" si="0"/>
        <v/>
      </c>
      <c r="K24" s="111" t="str">
        <f>IF(D24="","",IF('RELACIÓN DE FACTURAS'!AE26="","",'RELACIÓN DE FACTURAS'!AE26))</f>
        <v/>
      </c>
      <c r="L24" s="18"/>
      <c r="M24" s="33" t="str">
        <f>IF(D24="","",IF(N24="","REVISAR",IF(OR(N24&lt;EXPEDIENTE!$F$24,N24&gt;EXPEDIENTE!$F$28),"SI","NO")))</f>
        <v/>
      </c>
      <c r="N24" s="188" t="str">
        <f t="shared" si="1"/>
        <v/>
      </c>
      <c r="O24" s="189">
        <f>IF(N24&lt;EXPEDIENTE!$H$24,-1,IF(N24&gt;EXPEDIENTE!$H$28,1,0))</f>
        <v>0</v>
      </c>
      <c r="P24" s="190" t="str">
        <f t="shared" si="2"/>
        <v/>
      </c>
      <c r="Q24" s="18"/>
      <c r="R24" s="18"/>
      <c r="S24" s="33" t="str">
        <f t="shared" si="5"/>
        <v/>
      </c>
      <c r="T24" s="41" t="str">
        <f>IF('RELACIÓN DE FACTURAS'!W26="","",'RELACIÓN DE FACTURAS'!W26)</f>
        <v/>
      </c>
      <c r="U24" s="105" t="str">
        <f>IF('RELACIÓN DE FACTURAS'!X26="","",'RELACIÓN DE FACTURAS'!X26)</f>
        <v/>
      </c>
      <c r="V24" s="38"/>
      <c r="W24" s="108" t="str">
        <f t="shared" si="4"/>
        <v/>
      </c>
      <c r="X24" s="45"/>
    </row>
    <row r="25" spans="2:24" ht="39.950000000000003" customHeight="1" x14ac:dyDescent="0.2">
      <c r="B25" s="1">
        <f>IF(X25&lt;&gt;"",MAX($B$6:B24)+1,0)</f>
        <v>0</v>
      </c>
      <c r="C25" s="4">
        <v>20</v>
      </c>
      <c r="D25" s="27" t="str">
        <f>IF('RELACIÓN DE FACTURAS'!N27="","",'RELACIÓN DE FACTURAS'!N27)</f>
        <v/>
      </c>
      <c r="E25" s="20" t="str">
        <f>IF('RELACIÓN DE FACTURAS'!O27="","",'RELACIÓN DE FACTURAS'!O27)</f>
        <v/>
      </c>
      <c r="F25" s="28" t="str">
        <f>IF('RELACIÓN DE FACTURAS'!Q27="","",'RELACIÓN DE FACTURAS'!Q27)</f>
        <v/>
      </c>
      <c r="G25" s="111" t="str">
        <f>IF(D25="","",IF(AND(D25="NUEVA FACTURA",'RELACIÓN DE FACTURAS'!P27=""),"",IF(AND(D25="NUEVA FACTURA",'RELACIÓN DE FACTURAS'!P27&lt;&gt;""),'RELACIÓN DE FACTURAS'!P27,IF(AND(D25="OTROS PAGOS",G24&lt;&gt;""),G24,""))))</f>
        <v/>
      </c>
      <c r="H25" s="18"/>
      <c r="I25" s="33" t="str">
        <f>IF(D25="","",IF(J25="","REVISAR",IF(OR(J25&lt;EXPEDIENTE!$F$24,J25&gt;EXPEDIENTE!$F$26),"SI","NO")))</f>
        <v/>
      </c>
      <c r="J25" s="114" t="str">
        <f t="shared" si="0"/>
        <v/>
      </c>
      <c r="K25" s="111" t="str">
        <f>IF(D25="","",IF('RELACIÓN DE FACTURAS'!AE27="","",'RELACIÓN DE FACTURAS'!AE27))</f>
        <v/>
      </c>
      <c r="L25" s="18"/>
      <c r="M25" s="33" t="str">
        <f>IF(D25="","",IF(N25="","REVISAR",IF(OR(N25&lt;EXPEDIENTE!$F$24,N25&gt;EXPEDIENTE!$F$28),"SI","NO")))</f>
        <v/>
      </c>
      <c r="N25" s="188" t="str">
        <f t="shared" si="1"/>
        <v/>
      </c>
      <c r="O25" s="189">
        <f>IF(N25&lt;EXPEDIENTE!$H$24,-1,IF(N25&gt;EXPEDIENTE!$H$28,1,0))</f>
        <v>0</v>
      </c>
      <c r="P25" s="190" t="str">
        <f t="shared" si="2"/>
        <v/>
      </c>
      <c r="Q25" s="18"/>
      <c r="R25" s="18"/>
      <c r="S25" s="33" t="str">
        <f t="shared" si="5"/>
        <v/>
      </c>
      <c r="T25" s="41" t="str">
        <f>IF('RELACIÓN DE FACTURAS'!W27="","",'RELACIÓN DE FACTURAS'!W27)</f>
        <v/>
      </c>
      <c r="U25" s="105" t="str">
        <f>IF('RELACIÓN DE FACTURAS'!X27="","",'RELACIÓN DE FACTURAS'!X27)</f>
        <v/>
      </c>
      <c r="V25" s="38"/>
      <c r="W25" s="108" t="str">
        <f t="shared" si="4"/>
        <v/>
      </c>
      <c r="X25" s="45"/>
    </row>
    <row r="26" spans="2:24" ht="39.950000000000003" customHeight="1" x14ac:dyDescent="0.2">
      <c r="B26" s="1">
        <f>IF(X26&lt;&gt;"",MAX($B$6:B25)+1,0)</f>
        <v>0</v>
      </c>
      <c r="C26" s="4">
        <v>21</v>
      </c>
      <c r="D26" s="27" t="str">
        <f>IF('RELACIÓN DE FACTURAS'!N28="","",'RELACIÓN DE FACTURAS'!N28)</f>
        <v/>
      </c>
      <c r="E26" s="20" t="str">
        <f>IF('RELACIÓN DE FACTURAS'!O28="","",'RELACIÓN DE FACTURAS'!O28)</f>
        <v/>
      </c>
      <c r="F26" s="28" t="str">
        <f>IF('RELACIÓN DE FACTURAS'!Q28="","",'RELACIÓN DE FACTURAS'!Q28)</f>
        <v/>
      </c>
      <c r="G26" s="111" t="str">
        <f>IF(D26="","",IF(AND(D26="NUEVA FACTURA",'RELACIÓN DE FACTURAS'!P28=""),"",IF(AND(D26="NUEVA FACTURA",'RELACIÓN DE FACTURAS'!P28&lt;&gt;""),'RELACIÓN DE FACTURAS'!P28,IF(AND(D26="OTROS PAGOS",G25&lt;&gt;""),G25,""))))</f>
        <v/>
      </c>
      <c r="H26" s="18"/>
      <c r="I26" s="33" t="str">
        <f>IF(D26="","",IF(J26="","REVISAR",IF(OR(J26&lt;EXPEDIENTE!$F$24,J26&gt;EXPEDIENTE!$F$26),"SI","NO")))</f>
        <v/>
      </c>
      <c r="J26" s="114" t="str">
        <f t="shared" si="0"/>
        <v/>
      </c>
      <c r="K26" s="111" t="str">
        <f>IF(D26="","",IF('RELACIÓN DE FACTURAS'!AE28="","",'RELACIÓN DE FACTURAS'!AE28))</f>
        <v/>
      </c>
      <c r="L26" s="18"/>
      <c r="M26" s="33" t="str">
        <f>IF(D26="","",IF(N26="","REVISAR",IF(OR(N26&lt;EXPEDIENTE!$F$24,N26&gt;EXPEDIENTE!$F$28),"SI","NO")))</f>
        <v/>
      </c>
      <c r="N26" s="188" t="str">
        <f t="shared" si="1"/>
        <v/>
      </c>
      <c r="O26" s="189">
        <f>IF(N26&lt;EXPEDIENTE!$H$24,-1,IF(N26&gt;EXPEDIENTE!$H$28,1,0))</f>
        <v>0</v>
      </c>
      <c r="P26" s="190" t="str">
        <f t="shared" si="2"/>
        <v/>
      </c>
      <c r="Q26" s="18"/>
      <c r="R26" s="18"/>
      <c r="S26" s="33" t="str">
        <f t="shared" si="5"/>
        <v/>
      </c>
      <c r="T26" s="41" t="str">
        <f>IF('RELACIÓN DE FACTURAS'!W28="","",'RELACIÓN DE FACTURAS'!W28)</f>
        <v/>
      </c>
      <c r="U26" s="105" t="str">
        <f>IF('RELACIÓN DE FACTURAS'!X28="","",'RELACIÓN DE FACTURAS'!X28)</f>
        <v/>
      </c>
      <c r="V26" s="38"/>
      <c r="W26" s="108" t="str">
        <f t="shared" si="4"/>
        <v/>
      </c>
      <c r="X26" s="45"/>
    </row>
    <row r="27" spans="2:24" ht="39.950000000000003" customHeight="1" x14ac:dyDescent="0.2">
      <c r="B27" s="1">
        <f>IF(X27&lt;&gt;"",MAX($B$6:B26)+1,0)</f>
        <v>0</v>
      </c>
      <c r="C27" s="4">
        <v>22</v>
      </c>
      <c r="D27" s="27" t="str">
        <f>IF('RELACIÓN DE FACTURAS'!N29="","",'RELACIÓN DE FACTURAS'!N29)</f>
        <v/>
      </c>
      <c r="E27" s="20" t="str">
        <f>IF('RELACIÓN DE FACTURAS'!O29="","",'RELACIÓN DE FACTURAS'!O29)</f>
        <v/>
      </c>
      <c r="F27" s="28" t="str">
        <f>IF('RELACIÓN DE FACTURAS'!Q29="","",'RELACIÓN DE FACTURAS'!Q29)</f>
        <v/>
      </c>
      <c r="G27" s="111" t="str">
        <f>IF(D27="","",IF(AND(D27="NUEVA FACTURA",'RELACIÓN DE FACTURAS'!P29=""),"",IF(AND(D27="NUEVA FACTURA",'RELACIÓN DE FACTURAS'!P29&lt;&gt;""),'RELACIÓN DE FACTURAS'!P29,IF(AND(D27="OTROS PAGOS",G26&lt;&gt;""),G26,""))))</f>
        <v/>
      </c>
      <c r="H27" s="18"/>
      <c r="I27" s="33" t="str">
        <f>IF(D27="","",IF(J27="","REVISAR",IF(OR(J27&lt;EXPEDIENTE!$F$24,J27&gt;EXPEDIENTE!$F$26),"SI","NO")))</f>
        <v/>
      </c>
      <c r="J27" s="114" t="str">
        <f t="shared" si="0"/>
        <v/>
      </c>
      <c r="K27" s="111" t="str">
        <f>IF(D27="","",IF('RELACIÓN DE FACTURAS'!AE29="","",'RELACIÓN DE FACTURAS'!AE29))</f>
        <v/>
      </c>
      <c r="L27" s="18"/>
      <c r="M27" s="33" t="str">
        <f>IF(D27="","",IF(N27="","REVISAR",IF(OR(N27&lt;EXPEDIENTE!$F$24,N27&gt;EXPEDIENTE!$F$28),"SI","NO")))</f>
        <v/>
      </c>
      <c r="N27" s="188" t="str">
        <f t="shared" si="1"/>
        <v/>
      </c>
      <c r="O27" s="189">
        <f>IF(N27&lt;EXPEDIENTE!$H$24,-1,IF(N27&gt;EXPEDIENTE!$H$28,1,0))</f>
        <v>0</v>
      </c>
      <c r="P27" s="190" t="str">
        <f t="shared" si="2"/>
        <v/>
      </c>
      <c r="Q27" s="18"/>
      <c r="R27" s="18"/>
      <c r="S27" s="33" t="str">
        <f t="shared" si="5"/>
        <v/>
      </c>
      <c r="T27" s="41" t="str">
        <f>IF('RELACIÓN DE FACTURAS'!W29="","",'RELACIÓN DE FACTURAS'!W29)</f>
        <v/>
      </c>
      <c r="U27" s="105" t="str">
        <f>IF('RELACIÓN DE FACTURAS'!X29="","",'RELACIÓN DE FACTURAS'!X29)</f>
        <v/>
      </c>
      <c r="V27" s="38"/>
      <c r="W27" s="108" t="str">
        <f t="shared" si="4"/>
        <v/>
      </c>
      <c r="X27" s="45"/>
    </row>
    <row r="28" spans="2:24" ht="39.950000000000003" customHeight="1" x14ac:dyDescent="0.2">
      <c r="B28" s="1">
        <f>IF(X28&lt;&gt;"",MAX($B$6:B27)+1,0)</f>
        <v>0</v>
      </c>
      <c r="C28" s="4">
        <v>23</v>
      </c>
      <c r="D28" s="27" t="str">
        <f>IF('RELACIÓN DE FACTURAS'!N30="","",'RELACIÓN DE FACTURAS'!N30)</f>
        <v/>
      </c>
      <c r="E28" s="20" t="str">
        <f>IF('RELACIÓN DE FACTURAS'!O30="","",'RELACIÓN DE FACTURAS'!O30)</f>
        <v/>
      </c>
      <c r="F28" s="28" t="str">
        <f>IF('RELACIÓN DE FACTURAS'!Q30="","",'RELACIÓN DE FACTURAS'!Q30)</f>
        <v/>
      </c>
      <c r="G28" s="111" t="str">
        <f>IF(D28="","",IF(AND(D28="NUEVA FACTURA",'RELACIÓN DE FACTURAS'!P30=""),"",IF(AND(D28="NUEVA FACTURA",'RELACIÓN DE FACTURAS'!P30&lt;&gt;""),'RELACIÓN DE FACTURAS'!P30,IF(AND(D28="OTROS PAGOS",G27&lt;&gt;""),G27,""))))</f>
        <v/>
      </c>
      <c r="H28" s="18"/>
      <c r="I28" s="33" t="str">
        <f>IF(D28="","",IF(J28="","REVISAR",IF(OR(J28&lt;EXPEDIENTE!$F$24,J28&gt;EXPEDIENTE!$F$26),"SI","NO")))</f>
        <v/>
      </c>
      <c r="J28" s="114" t="str">
        <f t="shared" si="0"/>
        <v/>
      </c>
      <c r="K28" s="111" t="str">
        <f>IF(D28="","",IF('RELACIÓN DE FACTURAS'!AE30="","",'RELACIÓN DE FACTURAS'!AE30))</f>
        <v/>
      </c>
      <c r="L28" s="18"/>
      <c r="M28" s="33" t="str">
        <f>IF(D28="","",IF(N28="","REVISAR",IF(OR(N28&lt;EXPEDIENTE!$F$24,N28&gt;EXPEDIENTE!$F$28),"SI","NO")))</f>
        <v/>
      </c>
      <c r="N28" s="188" t="str">
        <f t="shared" si="1"/>
        <v/>
      </c>
      <c r="O28" s="189">
        <f>IF(N28&lt;EXPEDIENTE!$H$24,-1,IF(N28&gt;EXPEDIENTE!$H$28,1,0))</f>
        <v>0</v>
      </c>
      <c r="P28" s="190" t="str">
        <f t="shared" si="2"/>
        <v/>
      </c>
      <c r="Q28" s="18"/>
      <c r="R28" s="18"/>
      <c r="S28" s="33" t="str">
        <f t="shared" si="5"/>
        <v/>
      </c>
      <c r="T28" s="41" t="str">
        <f>IF('RELACIÓN DE FACTURAS'!W30="","",'RELACIÓN DE FACTURAS'!W30)</f>
        <v/>
      </c>
      <c r="U28" s="105" t="str">
        <f>IF('RELACIÓN DE FACTURAS'!X30="","",'RELACIÓN DE FACTURAS'!X30)</f>
        <v/>
      </c>
      <c r="V28" s="38"/>
      <c r="W28" s="108" t="str">
        <f t="shared" si="4"/>
        <v/>
      </c>
      <c r="X28" s="45"/>
    </row>
    <row r="29" spans="2:24" ht="39.950000000000003" customHeight="1" x14ac:dyDescent="0.2">
      <c r="B29" s="1">
        <f>IF(X29&lt;&gt;"",MAX($B$6:B28)+1,0)</f>
        <v>0</v>
      </c>
      <c r="C29" s="4">
        <v>24</v>
      </c>
      <c r="D29" s="27" t="str">
        <f>IF('RELACIÓN DE FACTURAS'!N31="","",'RELACIÓN DE FACTURAS'!N31)</f>
        <v/>
      </c>
      <c r="E29" s="20" t="str">
        <f>IF('RELACIÓN DE FACTURAS'!O31="","",'RELACIÓN DE FACTURAS'!O31)</f>
        <v/>
      </c>
      <c r="F29" s="28" t="str">
        <f>IF('RELACIÓN DE FACTURAS'!Q31="","",'RELACIÓN DE FACTURAS'!Q31)</f>
        <v/>
      </c>
      <c r="G29" s="111" t="str">
        <f>IF(D29="","",IF(AND(D29="NUEVA FACTURA",'RELACIÓN DE FACTURAS'!P31=""),"",IF(AND(D29="NUEVA FACTURA",'RELACIÓN DE FACTURAS'!P31&lt;&gt;""),'RELACIÓN DE FACTURAS'!P31,IF(AND(D29="OTROS PAGOS",G28&lt;&gt;""),G28,""))))</f>
        <v/>
      </c>
      <c r="H29" s="18"/>
      <c r="I29" s="33" t="str">
        <f>IF(D29="","",IF(J29="","REVISAR",IF(OR(J29&lt;EXPEDIENTE!$F$24,J29&gt;EXPEDIENTE!$F$26),"SI","NO")))</f>
        <v/>
      </c>
      <c r="J29" s="114" t="str">
        <f t="shared" si="0"/>
        <v/>
      </c>
      <c r="K29" s="111" t="str">
        <f>IF(D29="","",IF('RELACIÓN DE FACTURAS'!AE31="","",'RELACIÓN DE FACTURAS'!AE31))</f>
        <v/>
      </c>
      <c r="L29" s="18"/>
      <c r="M29" s="33" t="str">
        <f>IF(D29="","",IF(N29="","REVISAR",IF(OR(N29&lt;EXPEDIENTE!$F$24,N29&gt;EXPEDIENTE!$F$28),"SI","NO")))</f>
        <v/>
      </c>
      <c r="N29" s="188" t="str">
        <f t="shared" si="1"/>
        <v/>
      </c>
      <c r="O29" s="189">
        <f>IF(N29&lt;EXPEDIENTE!$H$24,-1,IF(N29&gt;EXPEDIENTE!$H$28,1,0))</f>
        <v>0</v>
      </c>
      <c r="P29" s="190" t="str">
        <f t="shared" si="2"/>
        <v/>
      </c>
      <c r="Q29" s="18"/>
      <c r="R29" s="18"/>
      <c r="S29" s="33" t="str">
        <f t="shared" si="5"/>
        <v/>
      </c>
      <c r="T29" s="41" t="str">
        <f>IF('RELACIÓN DE FACTURAS'!W31="","",'RELACIÓN DE FACTURAS'!W31)</f>
        <v/>
      </c>
      <c r="U29" s="105" t="str">
        <f>IF('RELACIÓN DE FACTURAS'!X31="","",'RELACIÓN DE FACTURAS'!X31)</f>
        <v/>
      </c>
      <c r="V29" s="38"/>
      <c r="W29" s="108" t="str">
        <f t="shared" si="4"/>
        <v/>
      </c>
      <c r="X29" s="45"/>
    </row>
    <row r="30" spans="2:24" ht="39.950000000000003" customHeight="1" x14ac:dyDescent="0.2">
      <c r="B30" s="1">
        <f>IF(X30&lt;&gt;"",MAX($B$6:B29)+1,0)</f>
        <v>0</v>
      </c>
      <c r="C30" s="4">
        <v>25</v>
      </c>
      <c r="D30" s="27" t="str">
        <f>IF('RELACIÓN DE FACTURAS'!N32="","",'RELACIÓN DE FACTURAS'!N32)</f>
        <v/>
      </c>
      <c r="E30" s="20" t="str">
        <f>IF('RELACIÓN DE FACTURAS'!O32="","",'RELACIÓN DE FACTURAS'!O32)</f>
        <v/>
      </c>
      <c r="F30" s="28" t="str">
        <f>IF('RELACIÓN DE FACTURAS'!Q32="","",'RELACIÓN DE FACTURAS'!Q32)</f>
        <v/>
      </c>
      <c r="G30" s="111" t="str">
        <f>IF(D30="","",IF(AND(D30="NUEVA FACTURA",'RELACIÓN DE FACTURAS'!P32=""),"",IF(AND(D30="NUEVA FACTURA",'RELACIÓN DE FACTURAS'!P32&lt;&gt;""),'RELACIÓN DE FACTURAS'!P32,IF(AND(D30="OTROS PAGOS",G29&lt;&gt;""),G29,""))))</f>
        <v/>
      </c>
      <c r="H30" s="18"/>
      <c r="I30" s="33" t="str">
        <f>IF(D30="","",IF(J30="","REVISAR",IF(OR(J30&lt;EXPEDIENTE!$F$24,J30&gt;EXPEDIENTE!$F$26),"SI","NO")))</f>
        <v/>
      </c>
      <c r="J30" s="114" t="str">
        <f t="shared" si="0"/>
        <v/>
      </c>
      <c r="K30" s="111" t="str">
        <f>IF(D30="","",IF('RELACIÓN DE FACTURAS'!AE32="","",'RELACIÓN DE FACTURAS'!AE32))</f>
        <v/>
      </c>
      <c r="L30" s="18"/>
      <c r="M30" s="33" t="str">
        <f>IF(D30="","",IF(N30="","REVISAR",IF(OR(N30&lt;EXPEDIENTE!$F$24,N30&gt;EXPEDIENTE!$F$28),"SI","NO")))</f>
        <v/>
      </c>
      <c r="N30" s="188" t="str">
        <f t="shared" si="1"/>
        <v/>
      </c>
      <c r="O30" s="189">
        <f>IF(N30&lt;EXPEDIENTE!$H$24,-1,IF(N30&gt;EXPEDIENTE!$H$28,1,0))</f>
        <v>0</v>
      </c>
      <c r="P30" s="190" t="str">
        <f t="shared" si="2"/>
        <v/>
      </c>
      <c r="Q30" s="18"/>
      <c r="R30" s="18"/>
      <c r="S30" s="33" t="str">
        <f t="shared" si="5"/>
        <v/>
      </c>
      <c r="T30" s="41" t="str">
        <f>IF('RELACIÓN DE FACTURAS'!W32="","",'RELACIÓN DE FACTURAS'!W32)</f>
        <v/>
      </c>
      <c r="U30" s="105" t="str">
        <f>IF('RELACIÓN DE FACTURAS'!X32="","",'RELACIÓN DE FACTURAS'!X32)</f>
        <v/>
      </c>
      <c r="V30" s="38"/>
      <c r="W30" s="108" t="str">
        <f t="shared" si="4"/>
        <v/>
      </c>
      <c r="X30" s="45"/>
    </row>
    <row r="31" spans="2:24" ht="39.950000000000003" customHeight="1" x14ac:dyDescent="0.2">
      <c r="B31" s="1">
        <f>IF(X31&lt;&gt;"",MAX($B$6:B30)+1,0)</f>
        <v>0</v>
      </c>
      <c r="C31" s="4">
        <v>26</v>
      </c>
      <c r="D31" s="27" t="str">
        <f>IF('RELACIÓN DE FACTURAS'!N33="","",'RELACIÓN DE FACTURAS'!N33)</f>
        <v/>
      </c>
      <c r="E31" s="20" t="str">
        <f>IF('RELACIÓN DE FACTURAS'!O33="","",'RELACIÓN DE FACTURAS'!O33)</f>
        <v/>
      </c>
      <c r="F31" s="28" t="str">
        <f>IF('RELACIÓN DE FACTURAS'!Q33="","",'RELACIÓN DE FACTURAS'!Q33)</f>
        <v/>
      </c>
      <c r="G31" s="111" t="str">
        <f>IF(D31="","",IF(AND(D31="NUEVA FACTURA",'RELACIÓN DE FACTURAS'!P33=""),"",IF(AND(D31="NUEVA FACTURA",'RELACIÓN DE FACTURAS'!P33&lt;&gt;""),'RELACIÓN DE FACTURAS'!P33,IF(AND(D31="OTROS PAGOS",G30&lt;&gt;""),G30,""))))</f>
        <v/>
      </c>
      <c r="H31" s="18"/>
      <c r="I31" s="33" t="str">
        <f>IF(D31="","",IF(J31="","REVISAR",IF(OR(J31&lt;EXPEDIENTE!$F$24,J31&gt;EXPEDIENTE!$F$26),"SI","NO")))</f>
        <v/>
      </c>
      <c r="J31" s="114" t="str">
        <f t="shared" si="0"/>
        <v/>
      </c>
      <c r="K31" s="111" t="str">
        <f>IF(D31="","",IF('RELACIÓN DE FACTURAS'!AE33="","",'RELACIÓN DE FACTURAS'!AE33))</f>
        <v/>
      </c>
      <c r="L31" s="18"/>
      <c r="M31" s="33" t="str">
        <f>IF(D31="","",IF(N31="","REVISAR",IF(OR(N31&lt;EXPEDIENTE!$F$24,N31&gt;EXPEDIENTE!$F$28),"SI","NO")))</f>
        <v/>
      </c>
      <c r="N31" s="188" t="str">
        <f t="shared" si="1"/>
        <v/>
      </c>
      <c r="O31" s="189">
        <f>IF(N31&lt;EXPEDIENTE!$H$24,-1,IF(N31&gt;EXPEDIENTE!$H$28,1,0))</f>
        <v>0</v>
      </c>
      <c r="P31" s="190" t="str">
        <f t="shared" si="2"/>
        <v/>
      </c>
      <c r="Q31" s="18"/>
      <c r="R31" s="18"/>
      <c r="S31" s="33" t="str">
        <f t="shared" si="5"/>
        <v/>
      </c>
      <c r="T31" s="41" t="str">
        <f>IF('RELACIÓN DE FACTURAS'!W33="","",'RELACIÓN DE FACTURAS'!W33)</f>
        <v/>
      </c>
      <c r="U31" s="105" t="str">
        <f>IF('RELACIÓN DE FACTURAS'!X33="","",'RELACIÓN DE FACTURAS'!X33)</f>
        <v/>
      </c>
      <c r="V31" s="38"/>
      <c r="W31" s="108" t="str">
        <f t="shared" si="4"/>
        <v/>
      </c>
      <c r="X31" s="45"/>
    </row>
    <row r="32" spans="2:24" ht="39.950000000000003" customHeight="1" x14ac:dyDescent="0.2">
      <c r="B32" s="1">
        <f>IF(X32&lt;&gt;"",MAX($B$6:B31)+1,0)</f>
        <v>0</v>
      </c>
      <c r="C32" s="4">
        <v>27</v>
      </c>
      <c r="D32" s="27" t="str">
        <f>IF('RELACIÓN DE FACTURAS'!N34="","",'RELACIÓN DE FACTURAS'!N34)</f>
        <v/>
      </c>
      <c r="E32" s="20" t="str">
        <f>IF('RELACIÓN DE FACTURAS'!O34="","",'RELACIÓN DE FACTURAS'!O34)</f>
        <v/>
      </c>
      <c r="F32" s="28" t="str">
        <f>IF('RELACIÓN DE FACTURAS'!Q34="","",'RELACIÓN DE FACTURAS'!Q34)</f>
        <v/>
      </c>
      <c r="G32" s="111" t="str">
        <f>IF(D32="","",IF(AND(D32="NUEVA FACTURA",'RELACIÓN DE FACTURAS'!P34=""),"",IF(AND(D32="NUEVA FACTURA",'RELACIÓN DE FACTURAS'!P34&lt;&gt;""),'RELACIÓN DE FACTURAS'!P34,IF(AND(D32="OTROS PAGOS",G31&lt;&gt;""),G31,""))))</f>
        <v/>
      </c>
      <c r="H32" s="18"/>
      <c r="I32" s="33" t="str">
        <f>IF(D32="","",IF(J32="","REVISAR",IF(OR(J32&lt;EXPEDIENTE!$F$24,J32&gt;EXPEDIENTE!$F$26),"SI","NO")))</f>
        <v/>
      </c>
      <c r="J32" s="114" t="str">
        <f t="shared" si="0"/>
        <v/>
      </c>
      <c r="K32" s="111" t="str">
        <f>IF(D32="","",IF('RELACIÓN DE FACTURAS'!AE34="","",'RELACIÓN DE FACTURAS'!AE34))</f>
        <v/>
      </c>
      <c r="L32" s="18"/>
      <c r="M32" s="33" t="str">
        <f>IF(D32="","",IF(N32="","REVISAR",IF(OR(N32&lt;EXPEDIENTE!$F$24,N32&gt;EXPEDIENTE!$F$28),"SI","NO")))</f>
        <v/>
      </c>
      <c r="N32" s="188" t="str">
        <f t="shared" si="1"/>
        <v/>
      </c>
      <c r="O32" s="189">
        <f>IF(N32&lt;EXPEDIENTE!$H$24,-1,IF(N32&gt;EXPEDIENTE!$H$28,1,0))</f>
        <v>0</v>
      </c>
      <c r="P32" s="190" t="str">
        <f t="shared" si="2"/>
        <v/>
      </c>
      <c r="Q32" s="18"/>
      <c r="R32" s="18"/>
      <c r="S32" s="33" t="str">
        <f t="shared" si="5"/>
        <v/>
      </c>
      <c r="T32" s="41" t="str">
        <f>IF('RELACIÓN DE FACTURAS'!W34="","",'RELACIÓN DE FACTURAS'!W34)</f>
        <v/>
      </c>
      <c r="U32" s="105" t="str">
        <f>IF('RELACIÓN DE FACTURAS'!X34="","",'RELACIÓN DE FACTURAS'!X34)</f>
        <v/>
      </c>
      <c r="V32" s="38"/>
      <c r="W32" s="108" t="str">
        <f t="shared" si="4"/>
        <v/>
      </c>
      <c r="X32" s="45"/>
    </row>
    <row r="33" spans="2:24" ht="39.950000000000003" customHeight="1" x14ac:dyDescent="0.2">
      <c r="B33" s="1">
        <f>IF(X33&lt;&gt;"",MAX($B$6:B32)+1,0)</f>
        <v>0</v>
      </c>
      <c r="C33" s="4">
        <v>28</v>
      </c>
      <c r="D33" s="27" t="str">
        <f>IF('RELACIÓN DE FACTURAS'!N35="","",'RELACIÓN DE FACTURAS'!N35)</f>
        <v/>
      </c>
      <c r="E33" s="20" t="str">
        <f>IF('RELACIÓN DE FACTURAS'!O35="","",'RELACIÓN DE FACTURAS'!O35)</f>
        <v/>
      </c>
      <c r="F33" s="28" t="str">
        <f>IF('RELACIÓN DE FACTURAS'!Q35="","",'RELACIÓN DE FACTURAS'!Q35)</f>
        <v/>
      </c>
      <c r="G33" s="111" t="str">
        <f>IF(D33="","",IF(AND(D33="NUEVA FACTURA",'RELACIÓN DE FACTURAS'!P35=""),"",IF(AND(D33="NUEVA FACTURA",'RELACIÓN DE FACTURAS'!P35&lt;&gt;""),'RELACIÓN DE FACTURAS'!P35,IF(AND(D33="OTROS PAGOS",G32&lt;&gt;""),G32,""))))</f>
        <v/>
      </c>
      <c r="H33" s="18"/>
      <c r="I33" s="33" t="str">
        <f>IF(D33="","",IF(J33="","REVISAR",IF(OR(J33&lt;EXPEDIENTE!$F$24,J33&gt;EXPEDIENTE!$F$26),"SI","NO")))</f>
        <v/>
      </c>
      <c r="J33" s="114" t="str">
        <f t="shared" si="0"/>
        <v/>
      </c>
      <c r="K33" s="111" t="str">
        <f>IF(D33="","",IF('RELACIÓN DE FACTURAS'!AE35="","",'RELACIÓN DE FACTURAS'!AE35))</f>
        <v/>
      </c>
      <c r="L33" s="18"/>
      <c r="M33" s="33" t="str">
        <f>IF(D33="","",IF(N33="","REVISAR",IF(OR(N33&lt;EXPEDIENTE!$F$24,N33&gt;EXPEDIENTE!$F$28),"SI","NO")))</f>
        <v/>
      </c>
      <c r="N33" s="188" t="str">
        <f t="shared" si="1"/>
        <v/>
      </c>
      <c r="O33" s="189">
        <f>IF(N33&lt;EXPEDIENTE!$H$24,-1,IF(N33&gt;EXPEDIENTE!$H$28,1,0))</f>
        <v>0</v>
      </c>
      <c r="P33" s="190" t="str">
        <f t="shared" si="2"/>
        <v/>
      </c>
      <c r="Q33" s="18"/>
      <c r="R33" s="18"/>
      <c r="S33" s="33" t="str">
        <f t="shared" si="5"/>
        <v/>
      </c>
      <c r="T33" s="41" t="str">
        <f>IF('RELACIÓN DE FACTURAS'!W35="","",'RELACIÓN DE FACTURAS'!W35)</f>
        <v/>
      </c>
      <c r="U33" s="105" t="str">
        <f>IF('RELACIÓN DE FACTURAS'!X35="","",'RELACIÓN DE FACTURAS'!X35)</f>
        <v/>
      </c>
      <c r="V33" s="38"/>
      <c r="W33" s="108" t="str">
        <f t="shared" si="4"/>
        <v/>
      </c>
      <c r="X33" s="45"/>
    </row>
    <row r="34" spans="2:24" ht="39.950000000000003" customHeight="1" x14ac:dyDescent="0.2">
      <c r="B34" s="1">
        <f>IF(X34&lt;&gt;"",MAX($B$6:B33)+1,0)</f>
        <v>0</v>
      </c>
      <c r="C34" s="4">
        <v>29</v>
      </c>
      <c r="D34" s="27" t="str">
        <f>IF('RELACIÓN DE FACTURAS'!N46="","",'RELACIÓN DE FACTURAS'!N46)</f>
        <v/>
      </c>
      <c r="E34" s="20" t="str">
        <f>IF('RELACIÓN DE FACTURAS'!O46="","",'RELACIÓN DE FACTURAS'!O46)</f>
        <v/>
      </c>
      <c r="F34" s="28" t="str">
        <f>IF('RELACIÓN DE FACTURAS'!Q46="","",'RELACIÓN DE FACTURAS'!Q46)</f>
        <v/>
      </c>
      <c r="G34" s="111" t="str">
        <f>IF(D34="","",IF(AND(D34="NUEVA FACTURA",'RELACIÓN DE FACTURAS'!P46=""),"",IF(AND(D34="NUEVA FACTURA",'RELACIÓN DE FACTURAS'!P46&lt;&gt;""),'RELACIÓN DE FACTURAS'!P46,IF(AND(D34="OTROS PAGOS",G33&lt;&gt;""),G33,""))))</f>
        <v/>
      </c>
      <c r="H34" s="18"/>
      <c r="I34" s="33" t="str">
        <f>IF(D34="","",IF(J34="","REVISAR",IF(OR(J34&lt;EXPEDIENTE!$F$24,J34&gt;EXPEDIENTE!$F$26),"SI","NO")))</f>
        <v/>
      </c>
      <c r="J34" s="114" t="str">
        <f t="shared" si="0"/>
        <v/>
      </c>
      <c r="K34" s="111" t="str">
        <f>IF(D34="","",IF('RELACIÓN DE FACTURAS'!AE46="","",'RELACIÓN DE FACTURAS'!AE46))</f>
        <v/>
      </c>
      <c r="L34" s="18"/>
      <c r="M34" s="33" t="str">
        <f>IF(D34="","",IF(N34="","REVISAR",IF(OR(N34&lt;EXPEDIENTE!$F$24,N34&gt;EXPEDIENTE!$F$28),"SI","NO")))</f>
        <v/>
      </c>
      <c r="N34" s="188" t="str">
        <f t="shared" si="1"/>
        <v/>
      </c>
      <c r="O34" s="189">
        <f>IF(N34&lt;EXPEDIENTE!$H$24,-1,IF(N34&gt;EXPEDIENTE!$H$28,1,0))</f>
        <v>0</v>
      </c>
      <c r="P34" s="190" t="str">
        <f t="shared" si="2"/>
        <v/>
      </c>
      <c r="Q34" s="18"/>
      <c r="R34" s="18"/>
      <c r="S34" s="33" t="str">
        <f t="shared" si="5"/>
        <v/>
      </c>
      <c r="T34" s="41" t="str">
        <f>IF('RELACIÓN DE FACTURAS'!W46="","",'RELACIÓN DE FACTURAS'!W46)</f>
        <v/>
      </c>
      <c r="U34" s="105" t="str">
        <f>IF('RELACIÓN DE FACTURAS'!X46="","",'RELACIÓN DE FACTURAS'!X46)</f>
        <v/>
      </c>
      <c r="V34" s="38"/>
      <c r="W34" s="108" t="str">
        <f t="shared" si="4"/>
        <v/>
      </c>
      <c r="X34" s="45"/>
    </row>
    <row r="35" spans="2:24" ht="39.950000000000003" customHeight="1" thickBot="1" x14ac:dyDescent="0.25">
      <c r="B35" s="1">
        <f>IF(X35&lt;&gt;"",MAX($B$6:B34)+1,0)</f>
        <v>0</v>
      </c>
      <c r="C35" s="4">
        <v>30</v>
      </c>
      <c r="D35" s="29" t="str">
        <f>IF('RELACIÓN DE FACTURAS'!N47="","",'RELACIÓN DE FACTURAS'!N47)</f>
        <v/>
      </c>
      <c r="E35" s="30" t="str">
        <f>IF('RELACIÓN DE FACTURAS'!O47="","",'RELACIÓN DE FACTURAS'!O47)</f>
        <v/>
      </c>
      <c r="F35" s="31" t="str">
        <f>IF('RELACIÓN DE FACTURAS'!Q47="","",'RELACIÓN DE FACTURAS'!Q47)</f>
        <v/>
      </c>
      <c r="G35" s="112" t="str">
        <f>IF(D35="","",IF(AND(D35="NUEVA FACTURA",'RELACIÓN DE FACTURAS'!P47=""),"",IF(AND(D35="NUEVA FACTURA",'RELACIÓN DE FACTURAS'!P47&lt;&gt;""),'RELACIÓN DE FACTURAS'!P47,IF(AND(D35="OTROS PAGOS",G34&lt;&gt;""),G34,""))))</f>
        <v/>
      </c>
      <c r="H35" s="36"/>
      <c r="I35" s="34" t="str">
        <f>IF(D35="","",IF(J35="","REVISAR",IF(OR(J35&lt;EXPEDIENTE!$F$24,J35&gt;EXPEDIENTE!$F$26),"SI","NO")))</f>
        <v/>
      </c>
      <c r="J35" s="115" t="str">
        <f t="shared" si="0"/>
        <v/>
      </c>
      <c r="K35" s="112" t="str">
        <f>IF(D35="","",IF('RELACIÓN DE FACTURAS'!AE47="","",'RELACIÓN DE FACTURAS'!AE47))</f>
        <v/>
      </c>
      <c r="L35" s="36"/>
      <c r="M35" s="34" t="str">
        <f>IF(D35="","",IF(N35="","REVISAR",IF(OR(N35&lt;EXPEDIENTE!$F$24,N35&gt;EXPEDIENTE!$F$28),"SI","NO")))</f>
        <v/>
      </c>
      <c r="N35" s="188" t="str">
        <f t="shared" si="1"/>
        <v/>
      </c>
      <c r="O35" s="189">
        <f>IF(N35&lt;EXPEDIENTE!$H$24,-1,IF(N35&gt;EXPEDIENTE!$H$28,1,0))</f>
        <v>0</v>
      </c>
      <c r="P35" s="191" t="str">
        <f t="shared" si="2"/>
        <v/>
      </c>
      <c r="Q35" s="36"/>
      <c r="R35" s="36"/>
      <c r="S35" s="34" t="str">
        <f t="shared" si="5"/>
        <v/>
      </c>
      <c r="T35" s="42" t="str">
        <f>IF('RELACIÓN DE FACTURAS'!W47="","",'RELACIÓN DE FACTURAS'!W47)</f>
        <v/>
      </c>
      <c r="U35" s="106" t="str">
        <f>IF('RELACIÓN DE FACTURAS'!X47="","",'RELACIÓN DE FACTURAS'!X47)</f>
        <v/>
      </c>
      <c r="V35" s="39"/>
      <c r="W35" s="109" t="str">
        <f t="shared" si="4"/>
        <v/>
      </c>
      <c r="X35" s="46"/>
    </row>
    <row r="36" spans="2:24" x14ac:dyDescent="0.2">
      <c r="G36" s="3"/>
      <c r="H36" s="3"/>
      <c r="J36" s="3"/>
      <c r="K36" s="3"/>
      <c r="L36" s="3"/>
      <c r="N36" s="3"/>
      <c r="O36" s="3"/>
    </row>
  </sheetData>
  <sheetProtection algorithmName="SHA-512" hashValue="p62qneoL/hZkbJwTXEQBImGv5lcZi2ZOiNVViUj21FsgA2ZNpyH3ZHvm6fjKkIsCFZFeoxX9NsigI6QQwNgIJQ==" saltValue="nB8kBdonIcke8f4MkOWuVQ==" spinCount="100000" sheet="1" selectLockedCells="1" selectUnlockedCells="1"/>
  <mergeCells count="19">
    <mergeCell ref="V3:V5"/>
    <mergeCell ref="W3:W5"/>
    <mergeCell ref="X3:X5"/>
    <mergeCell ref="T3:U3"/>
    <mergeCell ref="J3:J5"/>
    <mergeCell ref="Q3:S3"/>
    <mergeCell ref="P3:P5"/>
    <mergeCell ref="Q4:Q5"/>
    <mergeCell ref="R4:R5"/>
    <mergeCell ref="S4:S5"/>
    <mergeCell ref="T4:T5"/>
    <mergeCell ref="U4:U5"/>
    <mergeCell ref="N3:N5"/>
    <mergeCell ref="O3:O5"/>
    <mergeCell ref="D3:F4"/>
    <mergeCell ref="I4:I5"/>
    <mergeCell ref="G3:I3"/>
    <mergeCell ref="K3:M3"/>
    <mergeCell ref="M4:M5"/>
  </mergeCells>
  <conditionalFormatting sqref="A2:XFD3 B4:N5 P4:XFD5 A6:XFD35">
    <cfRule type="expression" dxfId="21" priority="2" stopIfTrue="1">
      <formula>$C$1&lt;&gt;1</formula>
    </cfRule>
  </conditionalFormatting>
  <conditionalFormatting sqref="H6:H35">
    <cfRule type="expression" dxfId="20" priority="18" stopIfTrue="1">
      <formula>AND($D6&lt;&gt;"",$G6="",$H6&lt;&gt;"")</formula>
    </cfRule>
    <cfRule type="expression" dxfId="19" priority="19">
      <formula>AND($D6&lt;&gt;"",$G6="")</formula>
    </cfRule>
    <cfRule type="expression" dxfId="18" priority="55">
      <formula>AND($D6&lt;&gt;"",$G6&lt;&gt;"",$H6&lt;&gt;"")</formula>
    </cfRule>
  </conditionalFormatting>
  <conditionalFormatting sqref="I6:J35">
    <cfRule type="expression" dxfId="17" priority="17">
      <formula>$I6="REVISAR"</formula>
    </cfRule>
  </conditionalFormatting>
  <conditionalFormatting sqref="L6:L35">
    <cfRule type="expression" dxfId="16" priority="51" stopIfTrue="1">
      <formula>AND($D6&lt;&gt;"",$K6="",$L6&lt;&gt;"")</formula>
    </cfRule>
    <cfRule type="expression" dxfId="15" priority="52">
      <formula>AND($D6&lt;&gt;"",$K6="")</formula>
    </cfRule>
    <cfRule type="expression" dxfId="14" priority="53">
      <formula>AND($D6&lt;&gt;"",$K6&lt;&gt;"",$L6&lt;&gt;"")</formula>
    </cfRule>
  </conditionalFormatting>
  <conditionalFormatting sqref="M6:O35">
    <cfRule type="expression" dxfId="13" priority="14">
      <formula>$M6="REVISAR"</formula>
    </cfRule>
  </conditionalFormatting>
  <conditionalFormatting sqref="P6:P35">
    <cfRule type="cellIs" dxfId="12" priority="11" operator="equal">
      <formula>"PDTE"</formula>
    </cfRule>
  </conditionalFormatting>
  <conditionalFormatting sqref="Q6:Q35">
    <cfRule type="expression" dxfId="11" priority="7" stopIfTrue="1">
      <formula>AND(OR($P6="SI",$P6="PDTE"),$Q6&lt;&gt;"")</formula>
    </cfRule>
    <cfRule type="expression" dxfId="10" priority="21">
      <formula>AND($P6="NO",$Q6&lt;&gt;"")</formula>
    </cfRule>
  </conditionalFormatting>
  <conditionalFormatting sqref="Q6:S35">
    <cfRule type="expression" dxfId="9" priority="13">
      <formula>$S6="PDTE"</formula>
    </cfRule>
  </conditionalFormatting>
  <conditionalFormatting sqref="R6:R35">
    <cfRule type="expression" dxfId="8" priority="6" stopIfTrue="1">
      <formula>AND(OR($P6="SI",$P6="PDTE"),$R6&lt;&gt;"")</formula>
    </cfRule>
    <cfRule type="expression" dxfId="7" priority="10">
      <formula>AND($P6="NO",$R6&lt;&gt;"")</formula>
    </cfRule>
  </conditionalFormatting>
  <conditionalFormatting sqref="U6:U35">
    <cfRule type="expression" dxfId="6" priority="5">
      <formula>$U6&lt;&gt;$T6</formula>
    </cfRule>
  </conditionalFormatting>
  <conditionalFormatting sqref="X6:X35">
    <cfRule type="expression" dxfId="5" priority="3" stopIfTrue="1">
      <formula>AND($W6="NO OK",$X6&lt;&gt;"")</formula>
    </cfRule>
    <cfRule type="expression" dxfId="4" priority="4">
      <formula>$W6="NO OK"</formula>
    </cfRule>
    <cfRule type="expression" dxfId="3" priority="20" stopIfTrue="1">
      <formula>AND($W6="OK",$X6&lt;&gt;"")</formula>
    </cfRule>
  </conditionalFormatting>
  <dataValidations count="1">
    <dataValidation type="list" allowBlank="1" showInputMessage="1" showErrorMessage="1" sqref="V6:V35" xr:uid="{6882F129-7A7C-4FBA-A2CC-4DE7682C854E}">
      <formula1>"SI,NO"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469F-82B8-464C-A08E-D3A7E633471D}">
  <dimension ref="B1:E39"/>
  <sheetViews>
    <sheetView showGridLines="0" zoomScaleNormal="100" workbookViewId="0"/>
  </sheetViews>
  <sheetFormatPr baseColWidth="10" defaultRowHeight="13.5" x14ac:dyDescent="0.25"/>
  <cols>
    <col min="1" max="1" width="1.7109375" style="5" customWidth="1"/>
    <col min="2" max="2" width="5.7109375" style="5" customWidth="1"/>
    <col min="3" max="3" width="15.7109375" style="5" customWidth="1"/>
    <col min="4" max="4" width="30.7109375" style="5" customWidth="1"/>
    <col min="5" max="5" width="45.85546875" style="5" customWidth="1"/>
    <col min="6" max="6" width="11.42578125" style="5"/>
    <col min="7" max="7" width="11.42578125" style="5" customWidth="1"/>
    <col min="8" max="16384" width="11.42578125" style="5"/>
  </cols>
  <sheetData>
    <row r="1" spans="2:5" x14ac:dyDescent="0.25">
      <c r="B1" s="5" t="str">
        <f>IF(EXPEDIENTE!A1=0,"",EXPEDIENTE!A1)</f>
        <v/>
      </c>
    </row>
    <row r="3" spans="2:5" x14ac:dyDescent="0.25">
      <c r="C3" s="340" t="s">
        <v>97</v>
      </c>
      <c r="D3" s="340"/>
    </row>
    <row r="4" spans="2:5" ht="26.25" customHeight="1" x14ac:dyDescent="0.25">
      <c r="C4" s="137" t="s">
        <v>98</v>
      </c>
      <c r="D4" s="18" t="str">
        <f>IF(MIN(PAGOS!$N$6:$N$35)=0,"",MIN(PAGOS!$N$6:$N$35))</f>
        <v/>
      </c>
    </row>
    <row r="5" spans="2:5" ht="26.25" customHeight="1" x14ac:dyDescent="0.25">
      <c r="C5" s="137" t="s">
        <v>99</v>
      </c>
      <c r="D5" s="18" t="str">
        <f>IF(MAX(PAGOS!$N$6:$N$35)=0,"",MAX(PAGOS!$N$6:$N$35))</f>
        <v/>
      </c>
    </row>
    <row r="6" spans="2:5" ht="25.5" x14ac:dyDescent="0.25">
      <c r="C6" s="138" t="s">
        <v>100</v>
      </c>
      <c r="D6" s="18" t="str">
        <f>IF(_xlfn.MINIFS(PAGOS!N6:N35,PAGOS!O6:O35,0)=0,"",_xlfn.MINIFS(PAGOS!N6:N35,PAGOS!O6:O35,0))</f>
        <v/>
      </c>
    </row>
    <row r="7" spans="2:5" ht="26.25" customHeight="1" x14ac:dyDescent="0.25">
      <c r="C7" s="138" t="s">
        <v>101</v>
      </c>
      <c r="D7" s="18" t="str">
        <f>IF(_xlfn.MAXIFS(PAGOS!N6:N35,PAGOS!O6:O35,0)=0,"",_xlfn.MAXIFS(PAGOS!N6:N35,PAGOS!O6:O35,0))</f>
        <v/>
      </c>
    </row>
    <row r="9" spans="2:5" s="7" customFormat="1" ht="12.75" x14ac:dyDescent="0.2">
      <c r="C9" s="43" t="s">
        <v>52</v>
      </c>
      <c r="D9" s="43" t="s">
        <v>1</v>
      </c>
      <c r="E9" s="43" t="s">
        <v>7</v>
      </c>
    </row>
    <row r="10" spans="2:5" x14ac:dyDescent="0.25">
      <c r="B10" s="1">
        <v>1</v>
      </c>
      <c r="C10" s="223" t="str">
        <f>IF(IFERROR(VLOOKUP($B10,PAGOS!$B$6:$X$35,4,0),"")="","",VLOOKUP($B10,PAGOS!$B$6:$X$35,4,0))</f>
        <v/>
      </c>
      <c r="D10" s="222" t="str">
        <f>IF(IFERROR(VLOOKUP($B10,PAGOS!$B$6:$X$35,5,0),"")="","",VLOOKUP($B10,PAGOS!$B$6:$X$35,5,0))</f>
        <v/>
      </c>
      <c r="E10" s="19" t="str">
        <f>IF(IFERROR(VLOOKUP($B10,PAGOS!$B$6:$X$35,23,0),"")="","",VLOOKUP($B10,PAGOS!$B$6:$X$35,23,0))</f>
        <v/>
      </c>
    </row>
    <row r="11" spans="2:5" x14ac:dyDescent="0.25">
      <c r="B11" s="1">
        <v>2</v>
      </c>
      <c r="C11" s="223" t="str">
        <f>IF(IFERROR(VLOOKUP($B11,PAGOS!$B$6:$X$35,4,0),"")="","",VLOOKUP($B11,PAGOS!$B$6:$X$35,4,0))</f>
        <v/>
      </c>
      <c r="D11" s="222" t="str">
        <f>IF(IFERROR(VLOOKUP($B11,PAGOS!$B$6:$X$35,5,0),"")="","",VLOOKUP($B11,PAGOS!$B$6:$X$35,5,0))</f>
        <v/>
      </c>
      <c r="E11" s="19" t="str">
        <f>IF(IFERROR(VLOOKUP($B11,PAGOS!$B$6:$X$35,23,0),"")="","",VLOOKUP($B11,PAGOS!$B$6:$X$35,23,0))</f>
        <v/>
      </c>
    </row>
    <row r="12" spans="2:5" x14ac:dyDescent="0.25">
      <c r="B12" s="1">
        <v>3</v>
      </c>
      <c r="C12" s="223" t="str">
        <f>IF(IFERROR(VLOOKUP($B12,PAGOS!$B$6:$X$35,4,0),"")="","",VLOOKUP($B12,PAGOS!$B$6:$X$35,4,0))</f>
        <v/>
      </c>
      <c r="D12" s="222" t="str">
        <f>IF(IFERROR(VLOOKUP($B12,PAGOS!$B$6:$X$35,5,0),"")="","",VLOOKUP($B12,PAGOS!$B$6:$X$35,5,0))</f>
        <v/>
      </c>
      <c r="E12" s="19" t="str">
        <f>IF(IFERROR(VLOOKUP($B12,PAGOS!$B$6:$X$35,23,0),"")="","",VLOOKUP($B12,PAGOS!$B$6:$X$35,23,0))</f>
        <v/>
      </c>
    </row>
    <row r="13" spans="2:5" x14ac:dyDescent="0.25">
      <c r="B13" s="1">
        <v>4</v>
      </c>
      <c r="C13" s="223" t="str">
        <f>IF(IFERROR(VLOOKUP($B13,PAGOS!$B$6:$X$35,4,0),"")="","",VLOOKUP($B13,PAGOS!$B$6:$X$35,4,0))</f>
        <v/>
      </c>
      <c r="D13" s="222" t="str">
        <f>IF(IFERROR(VLOOKUP($B13,PAGOS!$B$6:$X$35,5,0),"")="","",VLOOKUP($B13,PAGOS!$B$6:$X$35,5,0))</f>
        <v/>
      </c>
      <c r="E13" s="19" t="str">
        <f>IF(IFERROR(VLOOKUP($B13,PAGOS!$B$6:$X$35,23,0),"")="","",VLOOKUP($B13,PAGOS!$B$6:$X$35,23,0))</f>
        <v/>
      </c>
    </row>
    <row r="14" spans="2:5" x14ac:dyDescent="0.25">
      <c r="B14" s="1">
        <v>5</v>
      </c>
      <c r="C14" s="223" t="str">
        <f>IF(IFERROR(VLOOKUP($B14,PAGOS!$B$6:$X$35,4,0),"")="","",VLOOKUP($B14,PAGOS!$B$6:$X$35,4,0))</f>
        <v/>
      </c>
      <c r="D14" s="222" t="str">
        <f>IF(IFERROR(VLOOKUP($B14,PAGOS!$B$6:$X$35,5,0),"")="","",VLOOKUP($B14,PAGOS!$B$6:$X$35,5,0))</f>
        <v/>
      </c>
      <c r="E14" s="19" t="str">
        <f>IF(IFERROR(VLOOKUP($B14,PAGOS!$B$6:$X$35,23,0),"")="","",VLOOKUP($B14,PAGOS!$B$6:$X$35,23,0))</f>
        <v/>
      </c>
    </row>
    <row r="15" spans="2:5" x14ac:dyDescent="0.25">
      <c r="B15" s="1">
        <v>6</v>
      </c>
      <c r="C15" s="223" t="str">
        <f>IF(IFERROR(VLOOKUP($B15,PAGOS!$B$6:$X$35,4,0),"")="","",VLOOKUP($B15,PAGOS!$B$6:$X$35,4,0))</f>
        <v/>
      </c>
      <c r="D15" s="222" t="str">
        <f>IF(IFERROR(VLOOKUP($B15,PAGOS!$B$6:$X$35,5,0),"")="","",VLOOKUP($B15,PAGOS!$B$6:$X$35,5,0))</f>
        <v/>
      </c>
      <c r="E15" s="19" t="str">
        <f>IF(IFERROR(VLOOKUP($B15,PAGOS!$B$6:$X$35,23,0),"")="","",VLOOKUP($B15,PAGOS!$B$6:$X$35,23,0))</f>
        <v/>
      </c>
    </row>
    <row r="16" spans="2:5" x14ac:dyDescent="0.25">
      <c r="B16" s="1">
        <v>7</v>
      </c>
      <c r="C16" s="223" t="str">
        <f>IF(IFERROR(VLOOKUP($B16,PAGOS!$B$6:$X$35,4,0),"")="","",VLOOKUP($B16,PAGOS!$B$6:$X$35,4,0))</f>
        <v/>
      </c>
      <c r="D16" s="222" t="str">
        <f>IF(IFERROR(VLOOKUP($B16,PAGOS!$B$6:$X$35,5,0),"")="","",VLOOKUP($B16,PAGOS!$B$6:$X$35,5,0))</f>
        <v/>
      </c>
      <c r="E16" s="19" t="str">
        <f>IF(IFERROR(VLOOKUP($B16,PAGOS!$B$6:$X$35,23,0),"")="","",VLOOKUP($B16,PAGOS!$B$6:$X$35,23,0))</f>
        <v/>
      </c>
    </row>
    <row r="17" spans="2:5" x14ac:dyDescent="0.25">
      <c r="B17" s="1">
        <v>8</v>
      </c>
      <c r="C17" s="223" t="str">
        <f>IF(IFERROR(VLOOKUP($B17,PAGOS!$B$6:$X$35,4,0),"")="","",VLOOKUP($B17,PAGOS!$B$6:$X$35,4,0))</f>
        <v/>
      </c>
      <c r="D17" s="222" t="str">
        <f>IF(IFERROR(VLOOKUP($B17,PAGOS!$B$6:$X$35,5,0),"")="","",VLOOKUP($B17,PAGOS!$B$6:$X$35,5,0))</f>
        <v/>
      </c>
      <c r="E17" s="19" t="str">
        <f>IF(IFERROR(VLOOKUP($B17,PAGOS!$B$6:$X$35,23,0),"")="","",VLOOKUP($B17,PAGOS!$B$6:$X$35,23,0))</f>
        <v/>
      </c>
    </row>
    <row r="18" spans="2:5" x14ac:dyDescent="0.25">
      <c r="B18" s="1">
        <v>9</v>
      </c>
      <c r="C18" s="223" t="str">
        <f>IF(IFERROR(VLOOKUP($B18,PAGOS!$B$6:$X$35,4,0),"")="","",VLOOKUP($B18,PAGOS!$B$6:$X$35,4,0))</f>
        <v/>
      </c>
      <c r="D18" s="222" t="str">
        <f>IF(IFERROR(VLOOKUP($B18,PAGOS!$B$6:$X$35,5,0),"")="","",VLOOKUP($B18,PAGOS!$B$6:$X$35,5,0))</f>
        <v/>
      </c>
      <c r="E18" s="19" t="str">
        <f>IF(IFERROR(VLOOKUP($B18,PAGOS!$B$6:$X$35,23,0),"")="","",VLOOKUP($B18,PAGOS!$B$6:$X$35,23,0))</f>
        <v/>
      </c>
    </row>
    <row r="19" spans="2:5" x14ac:dyDescent="0.25">
      <c r="B19" s="1">
        <v>10</v>
      </c>
      <c r="C19" s="223" t="str">
        <f>IF(IFERROR(VLOOKUP($B19,PAGOS!$B$6:$X$35,4,0),"")="","",VLOOKUP($B19,PAGOS!$B$6:$X$35,4,0))</f>
        <v/>
      </c>
      <c r="D19" s="222" t="str">
        <f>IF(IFERROR(VLOOKUP($B19,PAGOS!$B$6:$X$35,5,0),"")="","",VLOOKUP($B19,PAGOS!$B$6:$X$35,5,0))</f>
        <v/>
      </c>
      <c r="E19" s="19" t="str">
        <f>IF(IFERROR(VLOOKUP($B19,PAGOS!$B$6:$X$35,23,0),"")="","",VLOOKUP($B19,PAGOS!$B$6:$X$35,23,0))</f>
        <v/>
      </c>
    </row>
    <row r="20" spans="2:5" x14ac:dyDescent="0.25">
      <c r="B20" s="1">
        <v>11</v>
      </c>
      <c r="C20" s="223" t="str">
        <f>IF(IFERROR(VLOOKUP($B20,PAGOS!$B$6:$X$35,4,0),"")="","",VLOOKUP($B20,PAGOS!$B$6:$X$35,4,0))</f>
        <v/>
      </c>
      <c r="D20" s="222" t="str">
        <f>IF(IFERROR(VLOOKUP($B20,PAGOS!$B$6:$X$35,5,0),"")="","",VLOOKUP($B20,PAGOS!$B$6:$X$35,5,0))</f>
        <v/>
      </c>
      <c r="E20" s="19" t="str">
        <f>IF(IFERROR(VLOOKUP($B20,PAGOS!$B$6:$X$35,23,0),"")="","",VLOOKUP($B20,PAGOS!$B$6:$X$35,23,0))</f>
        <v/>
      </c>
    </row>
    <row r="21" spans="2:5" x14ac:dyDescent="0.25">
      <c r="B21" s="1">
        <v>12</v>
      </c>
      <c r="C21" s="223" t="str">
        <f>IF(IFERROR(VLOOKUP($B21,PAGOS!$B$6:$X$35,4,0),"")="","",VLOOKUP($B21,PAGOS!$B$6:$X$35,4,0))</f>
        <v/>
      </c>
      <c r="D21" s="222" t="str">
        <f>IF(IFERROR(VLOOKUP($B21,PAGOS!$B$6:$X$35,5,0),"")="","",VLOOKUP($B21,PAGOS!$B$6:$X$35,5,0))</f>
        <v/>
      </c>
      <c r="E21" s="19" t="str">
        <f>IF(IFERROR(VLOOKUP($B21,PAGOS!$B$6:$X$35,23,0),"")="","",VLOOKUP($B21,PAGOS!$B$6:$X$35,23,0))</f>
        <v/>
      </c>
    </row>
    <row r="22" spans="2:5" x14ac:dyDescent="0.25">
      <c r="B22" s="1">
        <v>13</v>
      </c>
      <c r="C22" s="223" t="str">
        <f>IF(IFERROR(VLOOKUP($B22,PAGOS!$B$6:$X$35,4,0),"")="","",VLOOKUP($B22,PAGOS!$B$6:$X$35,4,0))</f>
        <v/>
      </c>
      <c r="D22" s="222" t="str">
        <f>IF(IFERROR(VLOOKUP($B22,PAGOS!$B$6:$X$35,5,0),"")="","",VLOOKUP($B22,PAGOS!$B$6:$X$35,5,0))</f>
        <v/>
      </c>
      <c r="E22" s="19" t="str">
        <f>IF(IFERROR(VLOOKUP($B22,PAGOS!$B$6:$X$35,23,0),"")="","",VLOOKUP($B22,PAGOS!$B$6:$X$35,23,0))</f>
        <v/>
      </c>
    </row>
    <row r="23" spans="2:5" x14ac:dyDescent="0.25">
      <c r="B23" s="1">
        <v>14</v>
      </c>
      <c r="C23" s="223" t="str">
        <f>IF(IFERROR(VLOOKUP($B23,PAGOS!$B$6:$X$35,4,0),"")="","",VLOOKUP($B23,PAGOS!$B$6:$X$35,4,0))</f>
        <v/>
      </c>
      <c r="D23" s="222" t="str">
        <f>IF(IFERROR(VLOOKUP($B23,PAGOS!$B$6:$X$35,5,0),"")="","",VLOOKUP($B23,PAGOS!$B$6:$X$35,5,0))</f>
        <v/>
      </c>
      <c r="E23" s="19" t="str">
        <f>IF(IFERROR(VLOOKUP($B23,PAGOS!$B$6:$X$35,23,0),"")="","",VLOOKUP($B23,PAGOS!$B$6:$X$35,23,0))</f>
        <v/>
      </c>
    </row>
    <row r="24" spans="2:5" x14ac:dyDescent="0.25">
      <c r="B24" s="1">
        <v>15</v>
      </c>
      <c r="C24" s="223" t="str">
        <f>IF(IFERROR(VLOOKUP($B24,PAGOS!$B$6:$X$35,4,0),"")="","",VLOOKUP($B24,PAGOS!$B$6:$X$35,4,0))</f>
        <v/>
      </c>
      <c r="D24" s="222" t="str">
        <f>IF(IFERROR(VLOOKUP($B24,PAGOS!$B$6:$X$35,5,0),"")="","",VLOOKUP($B24,PAGOS!$B$6:$X$35,5,0))</f>
        <v/>
      </c>
      <c r="E24" s="19" t="str">
        <f>IF(IFERROR(VLOOKUP($B24,PAGOS!$B$6:$X$35,23,0),"")="","",VLOOKUP($B24,PAGOS!$B$6:$X$35,23,0))</f>
        <v/>
      </c>
    </row>
    <row r="25" spans="2:5" x14ac:dyDescent="0.25">
      <c r="B25" s="1">
        <v>16</v>
      </c>
      <c r="C25" s="223" t="str">
        <f>IF(IFERROR(VLOOKUP($B25,PAGOS!$B$6:$X$35,4,0),"")="","",VLOOKUP($B25,PAGOS!$B$6:$X$35,4,0))</f>
        <v/>
      </c>
      <c r="D25" s="222" t="str">
        <f>IF(IFERROR(VLOOKUP($B25,PAGOS!$B$6:$X$35,5,0),"")="","",VLOOKUP($B25,PAGOS!$B$6:$X$35,5,0))</f>
        <v/>
      </c>
      <c r="E25" s="19" t="str">
        <f>IF(IFERROR(VLOOKUP($B25,PAGOS!$B$6:$X$35,23,0),"")="","",VLOOKUP($B25,PAGOS!$B$6:$X$35,23,0))</f>
        <v/>
      </c>
    </row>
    <row r="26" spans="2:5" x14ac:dyDescent="0.25">
      <c r="B26" s="1">
        <v>17</v>
      </c>
      <c r="C26" s="223" t="str">
        <f>IF(IFERROR(VLOOKUP($B26,PAGOS!$B$6:$X$35,4,0),"")="","",VLOOKUP($B26,PAGOS!$B$6:$X$35,4,0))</f>
        <v/>
      </c>
      <c r="D26" s="222" t="str">
        <f>IF(IFERROR(VLOOKUP($B26,PAGOS!$B$6:$X$35,5,0),"")="","",VLOOKUP($B26,PAGOS!$B$6:$X$35,5,0))</f>
        <v/>
      </c>
      <c r="E26" s="19" t="str">
        <f>IF(IFERROR(VLOOKUP($B26,PAGOS!$B$6:$X$35,23,0),"")="","",VLOOKUP($B26,PAGOS!$B$6:$X$35,23,0))</f>
        <v/>
      </c>
    </row>
    <row r="27" spans="2:5" x14ac:dyDescent="0.25">
      <c r="B27" s="1">
        <v>18</v>
      </c>
      <c r="C27" s="223" t="str">
        <f>IF(IFERROR(VLOOKUP($B27,PAGOS!$B$6:$X$35,4,0),"")="","",VLOOKUP($B27,PAGOS!$B$6:$X$35,4,0))</f>
        <v/>
      </c>
      <c r="D27" s="222" t="str">
        <f>IF(IFERROR(VLOOKUP($B27,PAGOS!$B$6:$X$35,5,0),"")="","",VLOOKUP($B27,PAGOS!$B$6:$X$35,5,0))</f>
        <v/>
      </c>
      <c r="E27" s="19" t="str">
        <f>IF(IFERROR(VLOOKUP($B27,PAGOS!$B$6:$X$35,23,0),"")="","",VLOOKUP($B27,PAGOS!$B$6:$X$35,23,0))</f>
        <v/>
      </c>
    </row>
    <row r="28" spans="2:5" x14ac:dyDescent="0.25">
      <c r="B28" s="1">
        <v>19</v>
      </c>
      <c r="C28" s="223" t="str">
        <f>IF(IFERROR(VLOOKUP($B28,PAGOS!$B$6:$X$35,4,0),"")="","",VLOOKUP($B28,PAGOS!$B$6:$X$35,4,0))</f>
        <v/>
      </c>
      <c r="D28" s="222" t="str">
        <f>IF(IFERROR(VLOOKUP($B28,PAGOS!$B$6:$X$35,5,0),"")="","",VLOOKUP($B28,PAGOS!$B$6:$X$35,5,0))</f>
        <v/>
      </c>
      <c r="E28" s="19" t="str">
        <f>IF(IFERROR(VLOOKUP($B28,PAGOS!$B$6:$X$35,23,0),"")="","",VLOOKUP($B28,PAGOS!$B$6:$X$35,23,0))</f>
        <v/>
      </c>
    </row>
    <row r="29" spans="2:5" x14ac:dyDescent="0.25">
      <c r="B29" s="1">
        <v>20</v>
      </c>
      <c r="C29" s="223" t="str">
        <f>IF(IFERROR(VLOOKUP($B29,PAGOS!$B$6:$X$35,4,0),"")="","",VLOOKUP($B29,PAGOS!$B$6:$X$35,4,0))</f>
        <v/>
      </c>
      <c r="D29" s="222" t="str">
        <f>IF(IFERROR(VLOOKUP($B29,PAGOS!$B$6:$X$35,5,0),"")="","",VLOOKUP($B29,PAGOS!$B$6:$X$35,5,0))</f>
        <v/>
      </c>
      <c r="E29" s="19" t="str">
        <f>IF(IFERROR(VLOOKUP($B29,PAGOS!$B$6:$X$35,23,0),"")="","",VLOOKUP($B29,PAGOS!$B$6:$X$35,23,0))</f>
        <v/>
      </c>
    </row>
    <row r="30" spans="2:5" x14ac:dyDescent="0.25">
      <c r="B30" s="1">
        <v>21</v>
      </c>
      <c r="C30" s="223" t="str">
        <f>IF(IFERROR(VLOOKUP($B30,PAGOS!$B$6:$X$35,4,0),"")="","",VLOOKUP($B30,PAGOS!$B$6:$X$35,4,0))</f>
        <v/>
      </c>
      <c r="D30" s="222" t="str">
        <f>IF(IFERROR(VLOOKUP($B30,PAGOS!$B$6:$X$35,5,0),"")="","",VLOOKUP($B30,PAGOS!$B$6:$X$35,5,0))</f>
        <v/>
      </c>
      <c r="E30" s="19" t="str">
        <f>IF(IFERROR(VLOOKUP($B30,PAGOS!$B$6:$X$35,23,0),"")="","",VLOOKUP($B30,PAGOS!$B$6:$X$35,23,0))</f>
        <v/>
      </c>
    </row>
    <row r="31" spans="2:5" x14ac:dyDescent="0.25">
      <c r="B31" s="1">
        <v>22</v>
      </c>
      <c r="C31" s="223" t="str">
        <f>IF(IFERROR(VLOOKUP($B31,PAGOS!$B$6:$X$35,4,0),"")="","",VLOOKUP($B31,PAGOS!$B$6:$X$35,4,0))</f>
        <v/>
      </c>
      <c r="D31" s="222" t="str">
        <f>IF(IFERROR(VLOOKUP($B31,PAGOS!$B$6:$X$35,5,0),"")="","",VLOOKUP($B31,PAGOS!$B$6:$X$35,5,0))</f>
        <v/>
      </c>
      <c r="E31" s="19" t="str">
        <f>IF(IFERROR(VLOOKUP($B31,PAGOS!$B$6:$X$35,23,0),"")="","",VLOOKUP($B31,PAGOS!$B$6:$X$35,23,0))</f>
        <v/>
      </c>
    </row>
    <row r="32" spans="2:5" x14ac:dyDescent="0.25">
      <c r="B32" s="1">
        <v>23</v>
      </c>
      <c r="C32" s="223" t="str">
        <f>IF(IFERROR(VLOOKUP($B32,PAGOS!$B$6:$X$35,4,0),"")="","",VLOOKUP($B32,PAGOS!$B$6:$X$35,4,0))</f>
        <v/>
      </c>
      <c r="D32" s="222" t="str">
        <f>IF(IFERROR(VLOOKUP($B32,PAGOS!$B$6:$X$35,5,0),"")="","",VLOOKUP($B32,PAGOS!$B$6:$X$35,5,0))</f>
        <v/>
      </c>
      <c r="E32" s="19" t="str">
        <f>IF(IFERROR(VLOOKUP($B32,PAGOS!$B$6:$X$35,23,0),"")="","",VLOOKUP($B32,PAGOS!$B$6:$X$35,23,0))</f>
        <v/>
      </c>
    </row>
    <row r="33" spans="2:5" x14ac:dyDescent="0.25">
      <c r="B33" s="1">
        <v>24</v>
      </c>
      <c r="C33" s="223" t="str">
        <f>IF(IFERROR(VLOOKUP($B33,PAGOS!$B$6:$X$35,4,0),"")="","",VLOOKUP($B33,PAGOS!$B$6:$X$35,4,0))</f>
        <v/>
      </c>
      <c r="D33" s="222" t="str">
        <f>IF(IFERROR(VLOOKUP($B33,PAGOS!$B$6:$X$35,5,0),"")="","",VLOOKUP($B33,PAGOS!$B$6:$X$35,5,0))</f>
        <v/>
      </c>
      <c r="E33" s="19" t="str">
        <f>IF(IFERROR(VLOOKUP($B33,PAGOS!$B$6:$X$35,23,0),"")="","",VLOOKUP($B33,PAGOS!$B$6:$X$35,23,0))</f>
        <v/>
      </c>
    </row>
    <row r="34" spans="2:5" x14ac:dyDescent="0.25">
      <c r="B34" s="1">
        <v>25</v>
      </c>
      <c r="C34" s="223" t="str">
        <f>IF(IFERROR(VLOOKUP($B34,PAGOS!$B$6:$X$35,4,0),"")="","",VLOOKUP($B34,PAGOS!$B$6:$X$35,4,0))</f>
        <v/>
      </c>
      <c r="D34" s="222" t="str">
        <f>IF(IFERROR(VLOOKUP($B34,PAGOS!$B$6:$X$35,5,0),"")="","",VLOOKUP($B34,PAGOS!$B$6:$X$35,5,0))</f>
        <v/>
      </c>
      <c r="E34" s="19" t="str">
        <f>IF(IFERROR(VLOOKUP($B34,PAGOS!$B$6:$X$35,23,0),"")="","",VLOOKUP($B34,PAGOS!$B$6:$X$35,23,0))</f>
        <v/>
      </c>
    </row>
    <row r="35" spans="2:5" x14ac:dyDescent="0.25">
      <c r="B35" s="1">
        <v>26</v>
      </c>
      <c r="C35" s="223" t="str">
        <f>IF(IFERROR(VLOOKUP($B35,PAGOS!$B$6:$X$35,4,0),"")="","",VLOOKUP($B35,PAGOS!$B$6:$X$35,4,0))</f>
        <v/>
      </c>
      <c r="D35" s="222" t="str">
        <f>IF(IFERROR(VLOOKUP($B35,PAGOS!$B$6:$X$35,5,0),"")="","",VLOOKUP($B35,PAGOS!$B$6:$X$35,5,0))</f>
        <v/>
      </c>
      <c r="E35" s="19" t="str">
        <f>IF(IFERROR(VLOOKUP($B35,PAGOS!$B$6:$X$35,23,0),"")="","",VLOOKUP($B35,PAGOS!$B$6:$X$35,23,0))</f>
        <v/>
      </c>
    </row>
    <row r="36" spans="2:5" x14ac:dyDescent="0.25">
      <c r="B36" s="1">
        <v>27</v>
      </c>
      <c r="C36" s="223" t="str">
        <f>IF(IFERROR(VLOOKUP($B36,PAGOS!$B$6:$X$35,4,0),"")="","",VLOOKUP($B36,PAGOS!$B$6:$X$35,4,0))</f>
        <v/>
      </c>
      <c r="D36" s="222" t="str">
        <f>IF(IFERROR(VLOOKUP($B36,PAGOS!$B$6:$X$35,5,0),"")="","",VLOOKUP($B36,PAGOS!$B$6:$X$35,5,0))</f>
        <v/>
      </c>
      <c r="E36" s="19" t="str">
        <f>IF(IFERROR(VLOOKUP($B36,PAGOS!$B$6:$X$35,23,0),"")="","",VLOOKUP($B36,PAGOS!$B$6:$X$35,23,0))</f>
        <v/>
      </c>
    </row>
    <row r="37" spans="2:5" x14ac:dyDescent="0.25">
      <c r="B37" s="1">
        <v>28</v>
      </c>
      <c r="C37" s="223" t="str">
        <f>IF(IFERROR(VLOOKUP($B37,PAGOS!$B$6:$X$35,4,0),"")="","",VLOOKUP($B37,PAGOS!$B$6:$X$35,4,0))</f>
        <v/>
      </c>
      <c r="D37" s="222" t="str">
        <f>IF(IFERROR(VLOOKUP($B37,PAGOS!$B$6:$X$35,5,0),"")="","",VLOOKUP($B37,PAGOS!$B$6:$X$35,5,0))</f>
        <v/>
      </c>
      <c r="E37" s="19" t="str">
        <f>IF(IFERROR(VLOOKUP($B37,PAGOS!$B$6:$X$35,23,0),"")="","",VLOOKUP($B37,PAGOS!$B$6:$X$35,23,0))</f>
        <v/>
      </c>
    </row>
    <row r="38" spans="2:5" x14ac:dyDescent="0.25">
      <c r="B38" s="1">
        <v>29</v>
      </c>
      <c r="C38" s="223" t="str">
        <f>IF(IFERROR(VLOOKUP($B38,PAGOS!$B$6:$X$35,4,0),"")="","",VLOOKUP($B38,PAGOS!$B$6:$X$35,4,0))</f>
        <v/>
      </c>
      <c r="D38" s="222" t="str">
        <f>IF(IFERROR(VLOOKUP($B38,PAGOS!$B$6:$X$35,5,0),"")="","",VLOOKUP($B38,PAGOS!$B$6:$X$35,5,0))</f>
        <v/>
      </c>
      <c r="E38" s="19" t="str">
        <f>IF(IFERROR(VLOOKUP($B38,PAGOS!$B$6:$X$35,23,0),"")="","",VLOOKUP($B38,PAGOS!$B$6:$X$35,23,0))</f>
        <v/>
      </c>
    </row>
    <row r="39" spans="2:5" x14ac:dyDescent="0.25">
      <c r="B39" s="1">
        <v>30</v>
      </c>
      <c r="C39" s="223" t="str">
        <f>IF(IFERROR(VLOOKUP($B39,PAGOS!$B$6:$X$35,4,0),"")="","",VLOOKUP($B39,PAGOS!$B$6:$X$35,4,0))</f>
        <v/>
      </c>
      <c r="D39" s="222" t="str">
        <f>IF(IFERROR(VLOOKUP($B39,PAGOS!$B$6:$X$35,5,0),"")="","",VLOOKUP($B39,PAGOS!$B$6:$X$35,5,0))</f>
        <v/>
      </c>
      <c r="E39" s="19" t="str">
        <f>IF(IFERROR(VLOOKUP($B39,PAGOS!$B$6:$X$35,23,0),"")="","",VLOOKUP($B39,PAGOS!$B$6:$X$35,23,0))</f>
        <v/>
      </c>
    </row>
  </sheetData>
  <sheetProtection algorithmName="SHA-512" hashValue="iibeXil2qljbjAR+qNJylQd0UObXnGuFSIVNMHSiwYki6rPS63/OYZZBnbsJfwZq+1Uu9oKcok9W0YiUxPzVsg==" saltValue="MXmW8dKpTPxvPe7cbudjDg==" spinCount="100000" sheet="1" selectLockedCells="1" selectUnlockedCells="1"/>
  <mergeCells count="1">
    <mergeCell ref="C3:D3"/>
  </mergeCells>
  <conditionalFormatting sqref="A2:XFD2 B3:C3 E3:XFD3 A4:XFD8 B9:F9 H9:XFD9 A10:XFD39">
    <cfRule type="expression" dxfId="2" priority="1">
      <formula>$B$1&lt;&gt;1</formula>
    </cfRule>
  </conditionalFormatting>
  <pageMargins left="0.59055118110236227" right="0.59055118110236227" top="0.59055118110236227"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4590-A9A5-4965-AFEE-48F3C92DB906}">
  <dimension ref="B1:Q33"/>
  <sheetViews>
    <sheetView showGridLines="0" workbookViewId="0"/>
  </sheetViews>
  <sheetFormatPr baseColWidth="10" defaultRowHeight="13.5" x14ac:dyDescent="0.25"/>
  <cols>
    <col min="1" max="1" width="1.7109375" style="5" customWidth="1"/>
    <col min="2" max="2" width="5.7109375" style="5" customWidth="1"/>
    <col min="3" max="3" width="4.140625" style="5" customWidth="1"/>
    <col min="4" max="4" width="25.7109375" style="5" customWidth="1"/>
    <col min="5" max="6" width="30.7109375" style="5" customWidth="1"/>
    <col min="7" max="7" width="5.7109375" style="5" customWidth="1"/>
    <col min="8" max="8" width="30.7109375" style="5" customWidth="1"/>
    <col min="9" max="9" width="5.7109375" style="5" customWidth="1"/>
    <col min="10" max="10" width="5.7109375" style="12" customWidth="1"/>
    <col min="11" max="11" width="27.42578125" style="5" customWidth="1"/>
    <col min="12" max="12" width="10.7109375" style="5" customWidth="1"/>
    <col min="13" max="13" width="5.7109375" style="5" customWidth="1"/>
    <col min="14" max="14" width="30.7109375" style="5" bestFit="1" customWidth="1"/>
    <col min="15" max="15" width="5.7109375" style="5" customWidth="1"/>
    <col min="16" max="16" width="4.5703125" style="5" customWidth="1"/>
    <col min="17" max="17" width="50.28515625" style="5" bestFit="1" customWidth="1"/>
    <col min="18" max="16384" width="11.42578125" style="5"/>
  </cols>
  <sheetData>
    <row r="1" spans="2:17" x14ac:dyDescent="0.25">
      <c r="B1" s="5" t="str">
        <f>IF(EXPEDIENTE!A1="","",EXPEDIENTE!A1)</f>
        <v/>
      </c>
    </row>
    <row r="3" spans="2:17" x14ac:dyDescent="0.25">
      <c r="D3" s="5" t="s">
        <v>30</v>
      </c>
      <c r="E3" s="342" t="s">
        <v>176</v>
      </c>
      <c r="F3" s="343"/>
      <c r="G3" s="343"/>
      <c r="H3" s="344"/>
    </row>
    <row r="4" spans="2:17" x14ac:dyDescent="0.25">
      <c r="E4" s="345"/>
      <c r="F4" s="346"/>
      <c r="G4" s="346"/>
      <c r="H4" s="347"/>
    </row>
    <row r="5" spans="2:17" x14ac:dyDescent="0.25">
      <c r="D5" s="5" t="s">
        <v>31</v>
      </c>
      <c r="E5" s="220">
        <v>2022</v>
      </c>
    </row>
    <row r="6" spans="2:17" x14ac:dyDescent="0.25">
      <c r="D6" s="5" t="s">
        <v>32</v>
      </c>
      <c r="E6" s="220">
        <v>11</v>
      </c>
    </row>
    <row r="7" spans="2:17" x14ac:dyDescent="0.25">
      <c r="D7" s="5" t="s">
        <v>177</v>
      </c>
      <c r="E7" s="220" t="s">
        <v>178</v>
      </c>
    </row>
    <row r="10" spans="2:17" x14ac:dyDescent="0.25">
      <c r="C10" s="341" t="s">
        <v>24</v>
      </c>
      <c r="D10" s="341"/>
      <c r="E10" s="341"/>
      <c r="F10" s="7"/>
      <c r="G10" s="7"/>
      <c r="H10" s="7"/>
      <c r="J10" s="341" t="s">
        <v>35</v>
      </c>
      <c r="K10" s="341"/>
      <c r="L10" s="341"/>
      <c r="P10" s="9" t="s">
        <v>45</v>
      </c>
    </row>
    <row r="12" spans="2:17" x14ac:dyDescent="0.25">
      <c r="C12" s="6">
        <v>1</v>
      </c>
      <c r="D12" s="10" t="s">
        <v>180</v>
      </c>
      <c r="E12" s="6" t="str">
        <f>IF(D12="","",CONCATENATE(C12,"-. ",D12))</f>
        <v>1-. Obras</v>
      </c>
      <c r="F12" s="6" t="str">
        <f>IF(D12="",11,D12)</f>
        <v>Obras</v>
      </c>
      <c r="G12" s="6">
        <f>IF(F12&lt;&gt;11,C12,11)</f>
        <v>1</v>
      </c>
      <c r="H12" s="6" t="str">
        <f>IFERROR(VLOOKUP(SMALL($G$12:$G$21,C12),$C$12:$D$21,2,FALSE),"X")</f>
        <v>Obras</v>
      </c>
      <c r="J12" s="11">
        <v>3</v>
      </c>
      <c r="K12" s="5" t="s">
        <v>36</v>
      </c>
      <c r="N12" s="6" t="s">
        <v>43</v>
      </c>
      <c r="P12" s="6">
        <v>0</v>
      </c>
      <c r="Q12" s="6" t="s">
        <v>184</v>
      </c>
    </row>
    <row r="13" spans="2:17" x14ac:dyDescent="0.25">
      <c r="C13" s="6">
        <v>2</v>
      </c>
      <c r="D13" s="10" t="s">
        <v>181</v>
      </c>
      <c r="E13" s="6" t="str">
        <f t="shared" ref="E13:E21" si="0">IF(D13="","",CONCATENATE(C13,"-. ",D13))</f>
        <v>2-. Suministros</v>
      </c>
      <c r="F13" s="6" t="str">
        <f t="shared" ref="F13:F21" si="1">IF(D13="",11,D13)</f>
        <v>Suministros</v>
      </c>
      <c r="G13" s="6">
        <f t="shared" ref="G13:G21" si="2">IF(F13&lt;&gt;11,C13,11)</f>
        <v>2</v>
      </c>
      <c r="H13" s="6" t="str">
        <f t="shared" ref="H13:H21" si="3">IFERROR(VLOOKUP(SMALL($G$12:$G$21,C13),$C$12:$D$21,2,FALSE),"X")</f>
        <v>Suministros</v>
      </c>
      <c r="N13" s="6" t="s">
        <v>78</v>
      </c>
      <c r="P13" s="6">
        <v>1</v>
      </c>
      <c r="Q13" s="6" t="s">
        <v>51</v>
      </c>
    </row>
    <row r="14" spans="2:17" x14ac:dyDescent="0.25">
      <c r="C14" s="6">
        <v>3</v>
      </c>
      <c r="D14" s="10" t="s">
        <v>182</v>
      </c>
      <c r="E14" s="6" t="str">
        <f t="shared" si="0"/>
        <v>3-. Proyectos Técnicos</v>
      </c>
      <c r="F14" s="6" t="str">
        <f t="shared" si="1"/>
        <v>Proyectos Técnicos</v>
      </c>
      <c r="G14" s="6">
        <f t="shared" si="2"/>
        <v>3</v>
      </c>
      <c r="H14" s="6" t="str">
        <f t="shared" si="3"/>
        <v>Proyectos Técnicos</v>
      </c>
      <c r="J14" s="13" t="s">
        <v>40</v>
      </c>
      <c r="L14" s="8">
        <f>EXPEDIENTE!F26</f>
        <v>0</v>
      </c>
      <c r="P14" s="6">
        <v>2</v>
      </c>
      <c r="Q14" s="6" t="s">
        <v>49</v>
      </c>
    </row>
    <row r="15" spans="2:17" x14ac:dyDescent="0.25">
      <c r="C15" s="6">
        <v>4</v>
      </c>
      <c r="D15" s="10" t="s">
        <v>183</v>
      </c>
      <c r="E15" s="6" t="str">
        <f t="shared" si="0"/>
        <v>4-. Dirección Facultativa</v>
      </c>
      <c r="F15" s="6" t="str">
        <f t="shared" si="1"/>
        <v>Dirección Facultativa</v>
      </c>
      <c r="G15" s="6">
        <f t="shared" si="2"/>
        <v>4</v>
      </c>
      <c r="H15" s="6" t="str">
        <f t="shared" si="3"/>
        <v>Dirección Facultativa</v>
      </c>
      <c r="J15" s="13" t="s">
        <v>37</v>
      </c>
      <c r="L15" s="5">
        <f>DAY(L14)</f>
        <v>0</v>
      </c>
      <c r="P15" s="6">
        <v>3</v>
      </c>
      <c r="Q15" s="6" t="s">
        <v>46</v>
      </c>
    </row>
    <row r="16" spans="2:17" x14ac:dyDescent="0.25">
      <c r="C16" s="6">
        <v>5</v>
      </c>
      <c r="D16" s="10" t="s">
        <v>29</v>
      </c>
      <c r="E16" s="6" t="str">
        <f t="shared" si="0"/>
        <v>5-. Otros</v>
      </c>
      <c r="F16" s="6" t="str">
        <f t="shared" si="1"/>
        <v>Otros</v>
      </c>
      <c r="G16" s="6">
        <f t="shared" si="2"/>
        <v>5</v>
      </c>
      <c r="H16" s="6" t="str">
        <f t="shared" si="3"/>
        <v>Otros</v>
      </c>
      <c r="J16" s="13" t="s">
        <v>38</v>
      </c>
      <c r="L16" s="5">
        <f>MONTH(L14)</f>
        <v>1</v>
      </c>
      <c r="P16" s="6">
        <v>4</v>
      </c>
      <c r="Q16" s="6" t="s">
        <v>85</v>
      </c>
    </row>
    <row r="17" spans="3:17" x14ac:dyDescent="0.25">
      <c r="C17" s="6">
        <v>6</v>
      </c>
      <c r="D17" s="10"/>
      <c r="E17" s="6" t="str">
        <f t="shared" si="0"/>
        <v/>
      </c>
      <c r="F17" s="6">
        <f t="shared" si="1"/>
        <v>11</v>
      </c>
      <c r="G17" s="6">
        <f t="shared" si="2"/>
        <v>11</v>
      </c>
      <c r="H17" s="6" t="str">
        <f t="shared" si="3"/>
        <v>X</v>
      </c>
      <c r="J17" s="13" t="s">
        <v>39</v>
      </c>
      <c r="L17" s="5">
        <f>YEAR(L14)</f>
        <v>1900</v>
      </c>
      <c r="P17" s="6">
        <v>5</v>
      </c>
      <c r="Q17" s="6" t="s">
        <v>89</v>
      </c>
    </row>
    <row r="18" spans="3:17" x14ac:dyDescent="0.25">
      <c r="C18" s="6">
        <v>7</v>
      </c>
      <c r="D18" s="10"/>
      <c r="E18" s="6" t="str">
        <f t="shared" si="0"/>
        <v/>
      </c>
      <c r="F18" s="6">
        <f t="shared" si="1"/>
        <v>11</v>
      </c>
      <c r="G18" s="6">
        <f t="shared" si="2"/>
        <v>11</v>
      </c>
      <c r="H18" s="6" t="str">
        <f t="shared" si="3"/>
        <v>X</v>
      </c>
      <c r="P18" s="6">
        <v>6</v>
      </c>
      <c r="Q18" s="6" t="s">
        <v>48</v>
      </c>
    </row>
    <row r="19" spans="3:17" x14ac:dyDescent="0.25">
      <c r="C19" s="6">
        <v>8</v>
      </c>
      <c r="D19" s="10"/>
      <c r="E19" s="6" t="str">
        <f t="shared" si="0"/>
        <v/>
      </c>
      <c r="F19" s="6">
        <f t="shared" si="1"/>
        <v>11</v>
      </c>
      <c r="G19" s="6">
        <f t="shared" si="2"/>
        <v>11</v>
      </c>
      <c r="H19" s="6" t="str">
        <f t="shared" si="3"/>
        <v>X</v>
      </c>
      <c r="J19" s="13" t="s">
        <v>41</v>
      </c>
      <c r="L19" s="8">
        <f>DATE(YEAR(L14),MONTH(L14)+J12,DAY(L14))</f>
        <v>91</v>
      </c>
      <c r="P19" s="6">
        <v>7</v>
      </c>
      <c r="Q19" s="6"/>
    </row>
    <row r="20" spans="3:17" x14ac:dyDescent="0.25">
      <c r="C20" s="6">
        <v>9</v>
      </c>
      <c r="D20" s="10"/>
      <c r="E20" s="6" t="str">
        <f t="shared" si="0"/>
        <v/>
      </c>
      <c r="F20" s="6">
        <f t="shared" si="1"/>
        <v>11</v>
      </c>
      <c r="G20" s="6">
        <f t="shared" si="2"/>
        <v>11</v>
      </c>
      <c r="H20" s="6" t="str">
        <f t="shared" si="3"/>
        <v>X</v>
      </c>
      <c r="J20" s="13" t="s">
        <v>42</v>
      </c>
      <c r="L20" s="8">
        <f>IF(DAY(L14)=DAY(L19),L19,DATE(YEAR(L19),MONTH(L19),1)-1)</f>
        <v>60</v>
      </c>
      <c r="P20" s="6">
        <v>8</v>
      </c>
      <c r="Q20" s="6"/>
    </row>
    <row r="21" spans="3:17" x14ac:dyDescent="0.25">
      <c r="C21" s="6">
        <v>10</v>
      </c>
      <c r="D21" s="10"/>
      <c r="E21" s="6" t="str">
        <f t="shared" si="0"/>
        <v/>
      </c>
      <c r="F21" s="6">
        <f t="shared" si="1"/>
        <v>11</v>
      </c>
      <c r="G21" s="6">
        <f t="shared" si="2"/>
        <v>11</v>
      </c>
      <c r="H21" s="6" t="str">
        <f t="shared" si="3"/>
        <v>X</v>
      </c>
      <c r="P21" s="6">
        <v>9</v>
      </c>
      <c r="Q21" s="6"/>
    </row>
    <row r="23" spans="3:17" x14ac:dyDescent="0.25">
      <c r="J23" s="341" t="s">
        <v>198</v>
      </c>
      <c r="K23" s="341"/>
      <c r="L23" s="341"/>
    </row>
    <row r="25" spans="3:17" x14ac:dyDescent="0.25">
      <c r="J25" s="11">
        <f>J12</f>
        <v>3</v>
      </c>
      <c r="K25" s="5" t="s">
        <v>36</v>
      </c>
    </row>
    <row r="27" spans="3:17" x14ac:dyDescent="0.25">
      <c r="J27" s="13" t="s">
        <v>40</v>
      </c>
      <c r="L27" s="8" t="str">
        <f>EXPEDIENTE!H26</f>
        <v/>
      </c>
    </row>
    <row r="28" spans="3:17" x14ac:dyDescent="0.25">
      <c r="J28" s="13" t="s">
        <v>37</v>
      </c>
      <c r="L28" s="5" t="e">
        <f>DAY(L27)</f>
        <v>#VALUE!</v>
      </c>
    </row>
    <row r="29" spans="3:17" x14ac:dyDescent="0.25">
      <c r="J29" s="13" t="s">
        <v>38</v>
      </c>
      <c r="L29" s="5" t="e">
        <f>MONTH(L27)</f>
        <v>#VALUE!</v>
      </c>
    </row>
    <row r="30" spans="3:17" x14ac:dyDescent="0.25">
      <c r="J30" s="13" t="s">
        <v>39</v>
      </c>
      <c r="L30" s="5" t="e">
        <f>YEAR(L27)</f>
        <v>#VALUE!</v>
      </c>
    </row>
    <row r="32" spans="3:17" x14ac:dyDescent="0.25">
      <c r="J32" s="13" t="s">
        <v>41</v>
      </c>
      <c r="L32" s="8" t="e">
        <f>DATE(YEAR(L27),MONTH(L27)+J25,DAY(L27))</f>
        <v>#VALUE!</v>
      </c>
    </row>
    <row r="33" spans="10:12" x14ac:dyDescent="0.25">
      <c r="J33" s="13" t="s">
        <v>42</v>
      </c>
      <c r="L33" s="8" t="e">
        <f>IF(DAY(L27)=DAY(L32),L32,DATE(YEAR(L32),MONTH(L32),1)-1)</f>
        <v>#VALUE!</v>
      </c>
    </row>
  </sheetData>
  <sheetProtection algorithmName="SHA-512" hashValue="jLaYbnRSJMQKLlN7Rk5U7atLlbDsq5UwLWl0Uh56jskcG8QZKAEDlIdw8oubFbd8GpNgbmVDiqJBuwrZ7VzYyA==" saltValue="p3zO+CYa8r8u4oDk9RH83g==" spinCount="100000" sheet="1" selectLockedCells="1" selectUnlockedCells="1"/>
  <mergeCells count="4">
    <mergeCell ref="C10:E10"/>
    <mergeCell ref="J10:L10"/>
    <mergeCell ref="E3:H4"/>
    <mergeCell ref="J23:L23"/>
  </mergeCells>
  <conditionalFormatting sqref="B1:Q21">
    <cfRule type="expression" dxfId="1" priority="95">
      <formula>$B$1&lt;&gt;1</formula>
    </cfRule>
  </conditionalFormatting>
  <conditionalFormatting sqref="J23:L33">
    <cfRule type="expression" dxfId="0" priority="1">
      <formula>$B$1&lt;&gt;1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6" ma:contentTypeDescription="Crear nuevo documento." ma:contentTypeScope="" ma:versionID="fc69a70674847c1155483b8a149603b3">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25020a735b77456c8d17816fb777ebec"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schemas.microsoft.com/office/infopath/2007/PartnerControls"/>
    <ds:schemaRef ds:uri="bc934ed1-fc6e-40dc-8eb3-366867545b6c"/>
    <ds:schemaRef ds:uri="ba600c26-20e0-433c-877d-adf8e183668e"/>
  </ds:schemaRefs>
</ds:datastoreItem>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5107DB6E-A65C-44EA-B6ED-1296CE9F4904}"/>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INSTRUCCIONES</vt:lpstr>
      <vt:lpstr>EXPEDIENTE</vt:lpstr>
      <vt:lpstr>RELACIÓN DE FACTURAS</vt:lpstr>
      <vt:lpstr>LISTADO PROVEEDORES &gt; 15.000 €</vt:lpstr>
      <vt:lpstr>LISTADO PROVEEDORES &gt; 40.000 €</vt:lpstr>
      <vt:lpstr>RELACIÓN DE TRES OFERTAS</vt:lpstr>
      <vt:lpstr>PAGOS</vt:lpstr>
      <vt:lpstr>INFORME</vt:lpstr>
      <vt:lpstr>AUXILIAR</vt:lpstr>
      <vt:lpstr>EXPEDIENTE!Área_de_impresión</vt:lpstr>
      <vt:lpstr>INFORME!Área_de_impresión</vt:lpstr>
      <vt:lpstr>INSTRUCCIONES!Área_de_impresión</vt:lpstr>
      <vt:lpstr>'LISTADO PROVEEDORES &gt; 15.000 €'!Área_de_impresión</vt:lpstr>
      <vt:lpstr>'RELACIÓN DE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2023-04-18T19:00:14Z</cp:lastPrinted>
  <dcterms:created xsi:type="dcterms:W3CDTF">2009-10-30T09:49:52Z</dcterms:created>
  <dcterms:modified xsi:type="dcterms:W3CDTF">2023-05-31T09:30:07Z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